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36" windowWidth="11220" windowHeight="10020" activeTab="0"/>
  </bookViews>
  <sheets>
    <sheet name="RateComparison" sheetId="1" r:id="rId1"/>
  </sheets>
  <definedNames>
    <definedName name="_xlnm.Print_Area" localSheetId="0">'RateComparison'!$D$6:$P$48</definedName>
  </definedNames>
  <calcPr fullCalcOnLoad="1" iterate="1" iterateCount="1" iterateDelta="0.001"/>
</workbook>
</file>

<file path=xl/comments1.xml><?xml version="1.0" encoding="utf-8"?>
<comments xmlns="http://schemas.openxmlformats.org/spreadsheetml/2006/main">
  <authors>
    <author>Mike@XLhelp.com</author>
  </authors>
  <commentList>
    <comment ref="F26" authorId="0">
      <text>
        <r>
          <rPr>
            <b/>
            <sz val="8"/>
            <rFont val="Tahoma"/>
            <family val="0"/>
          </rPr>
          <t>Mike@XLhelp.com:</t>
        </r>
        <r>
          <rPr>
            <sz val="8"/>
            <rFont val="Tahoma"/>
            <family val="0"/>
          </rPr>
          <t xml:space="preserve">
Put in your usage for the previous year.  Adjust for home additions, etc. if desired.</t>
        </r>
      </text>
    </comment>
    <comment ref="R10" authorId="0">
      <text>
        <r>
          <rPr>
            <b/>
            <sz val="8"/>
            <rFont val="Tahoma"/>
            <family val="0"/>
          </rPr>
          <t>Mike@XLhelp.com:</t>
        </r>
        <r>
          <rPr>
            <sz val="8"/>
            <rFont val="Tahoma"/>
            <family val="0"/>
          </rPr>
          <t xml:space="preserve">
List the offers here that you have reviewed, but decided to reject.</t>
        </r>
      </text>
    </comment>
    <comment ref="G23" authorId="0">
      <text>
        <r>
          <rPr>
            <b/>
            <sz val="8"/>
            <rFont val="Tahoma"/>
            <family val="0"/>
          </rPr>
          <t>Mike@XLhelp.com:</t>
        </r>
        <r>
          <rPr>
            <sz val="8"/>
            <rFont val="Tahoma"/>
            <family val="0"/>
          </rPr>
          <t xml:space="preserve">
Make sure that you call you new provider early enough to be switched over in time.</t>
        </r>
      </text>
    </comment>
    <comment ref="F11" authorId="0">
      <text>
        <r>
          <rPr>
            <b/>
            <sz val="8"/>
            <rFont val="Tahoma"/>
            <family val="0"/>
          </rPr>
          <t>Mike@XLhelp.com:</t>
        </r>
        <r>
          <rPr>
            <sz val="8"/>
            <rFont val="Tahoma"/>
            <family val="0"/>
          </rPr>
          <t xml:space="preserve">
Get the rates from http://www.powertochoose.org from the FACTS label.  
See theTexas Electric Choice web site link below.
You usually have to read the text below the chart to find this rate.  Then add the fixed or variable rates in the cells below.  If you can not figure this out from their FACTS label, then that might be a real warning sign.</t>
        </r>
      </text>
    </comment>
    <comment ref="F14" authorId="0">
      <text>
        <r>
          <rPr>
            <b/>
            <sz val="8"/>
            <rFont val="Tahoma"/>
            <family val="0"/>
          </rPr>
          <t>Mike@XLhelp.com:</t>
        </r>
        <r>
          <rPr>
            <sz val="8"/>
            <rFont val="Tahoma"/>
            <family val="0"/>
          </rPr>
          <t xml:space="preserve">
Get the fees from the Facts Label at http://www.powertochoose.org
See theTexas Electric Choice web site link below.</t>
        </r>
      </text>
    </comment>
    <comment ref="M47" authorId="0">
      <text>
        <r>
          <rPr>
            <b/>
            <sz val="8"/>
            <rFont val="Tahoma"/>
            <family val="0"/>
          </rPr>
          <t>Mike@XLhelp.com:</t>
        </r>
        <r>
          <rPr>
            <sz val="8"/>
            <rFont val="Tahoma"/>
            <family val="0"/>
          </rPr>
          <t xml:space="preserve">
</t>
        </r>
        <r>
          <rPr>
            <sz val="8"/>
            <rFont val="Arial"/>
            <family val="2"/>
          </rPr>
          <t>www.</t>
        </r>
        <r>
          <rPr>
            <b/>
            <sz val="14"/>
            <rFont val="Arial"/>
            <family val="2"/>
          </rPr>
          <t>XL</t>
        </r>
        <r>
          <rPr>
            <b/>
            <sz val="10"/>
            <rFont val="Arial"/>
            <family val="2"/>
          </rPr>
          <t>HELP.com</t>
        </r>
      </text>
    </comment>
  </commentList>
</comments>
</file>

<file path=xl/sharedStrings.xml><?xml version="1.0" encoding="utf-8"?>
<sst xmlns="http://schemas.openxmlformats.org/spreadsheetml/2006/main" count="61" uniqueCount="61">
  <si>
    <t>Current</t>
  </si>
  <si>
    <t>Taxes</t>
  </si>
  <si>
    <t>Jan</t>
  </si>
  <si>
    <t>Feb</t>
  </si>
  <si>
    <t>Mar</t>
  </si>
  <si>
    <t>Apr</t>
  </si>
  <si>
    <t>May</t>
  </si>
  <si>
    <t>Jun</t>
  </si>
  <si>
    <t>Jul</t>
  </si>
  <si>
    <t>Aug</t>
  </si>
  <si>
    <t>Sep</t>
  </si>
  <si>
    <t>Oct</t>
  </si>
  <si>
    <t>Nov</t>
  </si>
  <si>
    <t>Dec</t>
  </si>
  <si>
    <t>Month</t>
  </si>
  <si>
    <t>Electric Rate Comparison Form</t>
  </si>
  <si>
    <t>Term (months)</t>
  </si>
  <si>
    <t>End Month</t>
  </si>
  <si>
    <t>End Year</t>
  </si>
  <si>
    <t>Sign Up Date</t>
  </si>
  <si>
    <t>Mo Total</t>
  </si>
  <si>
    <t>My Avg.</t>
  </si>
  <si>
    <t>Days Till End Date</t>
  </si>
  <si>
    <t>KWh</t>
  </si>
  <si>
    <t>Minimum KWh Usage</t>
  </si>
  <si>
    <t>Contract End Date</t>
  </si>
  <si>
    <t> Total Yearly Cost</t>
  </si>
  <si>
    <r>
      <t xml:space="preserve">Savings or </t>
    </r>
    <r>
      <rPr>
        <sz val="14"/>
        <color indexed="10"/>
        <rFont val="Arial"/>
        <family val="2"/>
      </rPr>
      <t>Loss</t>
    </r>
    <r>
      <rPr>
        <sz val="14"/>
        <rFont val="Arial"/>
        <family val="0"/>
      </rPr>
      <t xml:space="preserve"> by Month</t>
    </r>
  </si>
  <si>
    <r>
      <t xml:space="preserve">Savings or </t>
    </r>
    <r>
      <rPr>
        <b/>
        <sz val="10"/>
        <color indexed="10"/>
        <rFont val="Arial"/>
        <family val="2"/>
      </rPr>
      <t>Loss</t>
    </r>
    <r>
      <rPr>
        <b/>
        <sz val="10"/>
        <rFont val="Arial"/>
        <family val="2"/>
      </rPr>
      <t xml:space="preserve"> per Year</t>
    </r>
  </si>
  <si>
    <t>Conditional ($/month)</t>
  </si>
  <si>
    <t>Conditional (¢/KWh)</t>
  </si>
  <si>
    <t>Actual Cost (¢/KWh)</t>
  </si>
  <si>
    <t>Min</t>
  </si>
  <si>
    <t>Constant Fees ($/mo)</t>
  </si>
  <si>
    <r>
      <t xml:space="preserve">Monthly
</t>
    </r>
    <r>
      <rPr>
        <b/>
        <sz val="14"/>
        <rFont val="Arial"/>
        <family val="2"/>
      </rPr>
      <t>Fees</t>
    </r>
  </si>
  <si>
    <t>Rate per KWh</t>
  </si>
  <si>
    <t>KWh /yr</t>
  </si>
  <si>
    <t>Copyright Michael Kleypas 2009.  All rights reserved.</t>
  </si>
  <si>
    <t>FACTS LABEL</t>
  </si>
  <si>
    <t>Texas Electric Choice web site</t>
  </si>
  <si>
    <t>Calculate this--&gt;</t>
  </si>
  <si>
    <t xml:space="preserve">   Password to unlock = mike</t>
  </si>
  <si>
    <t>Partial calculation check - Make sure these UNTAXED calculations ~match the FACTS label.</t>
  </si>
  <si>
    <t>Approximate~ Monthly Electric Bill by Plan</t>
  </si>
  <si>
    <t>11.7 + $6.58/month</t>
  </si>
  <si>
    <t>Price or Notes</t>
  </si>
  <si>
    <r>
      <t xml:space="preserve">Download the latest copy </t>
    </r>
    <r>
      <rPr>
        <sz val="8"/>
        <rFont val="Arial"/>
        <family val="2"/>
      </rPr>
      <t>(or donate)</t>
    </r>
    <r>
      <rPr>
        <sz val="9"/>
        <rFont val="Arial"/>
        <family val="0"/>
      </rPr>
      <t xml:space="preserve"> here:</t>
    </r>
  </si>
  <si>
    <r>
      <t>www</t>
    </r>
    <r>
      <rPr>
        <b/>
        <sz val="10"/>
        <color indexed="12"/>
        <rFont val="Arial"/>
        <family val="2"/>
      </rPr>
      <t>.</t>
    </r>
    <r>
      <rPr>
        <b/>
        <i/>
        <sz val="14"/>
        <color indexed="17"/>
        <rFont val="Arial"/>
        <family val="2"/>
      </rPr>
      <t>XL</t>
    </r>
    <r>
      <rPr>
        <b/>
        <sz val="10"/>
        <rFont val="Arial"/>
        <family val="2"/>
      </rPr>
      <t>HELP.com</t>
    </r>
    <r>
      <rPr>
        <b/>
        <sz val="9"/>
        <color indexed="12"/>
        <rFont val="Arial"/>
        <family val="2"/>
      </rPr>
      <t>/Electric.htm</t>
    </r>
  </si>
  <si>
    <t>Others</t>
  </si>
  <si>
    <t>Indicates the lowest price plan for period</t>
  </si>
  <si>
    <t>12 + $10 if &lt; 1000</t>
  </si>
  <si>
    <r>
      <t>www.</t>
    </r>
    <r>
      <rPr>
        <b/>
        <i/>
        <sz val="8"/>
        <color indexed="17"/>
        <rFont val="Arial"/>
        <family val="2"/>
      </rPr>
      <t>XL</t>
    </r>
    <r>
      <rPr>
        <b/>
        <sz val="8"/>
        <rFont val="Arial"/>
        <family val="2"/>
      </rPr>
      <t>HELP.com</t>
    </r>
    <r>
      <rPr>
        <b/>
        <sz val="8"/>
        <color indexed="12"/>
        <rFont val="Arial"/>
        <family val="2"/>
      </rPr>
      <t>/Electric.htm</t>
    </r>
  </si>
  <si>
    <t>12.6 + 4.99 if &lt; 500</t>
  </si>
  <si>
    <r>
      <t xml:space="preserve">Form Version: </t>
    </r>
    <r>
      <rPr>
        <b/>
        <sz val="8"/>
        <color indexed="12"/>
        <rFont val="Arial"/>
        <family val="2"/>
      </rPr>
      <t>Jan 21, 2009</t>
    </r>
  </si>
  <si>
    <t>Offer1</t>
  </si>
  <si>
    <t>Offer2</t>
  </si>
  <si>
    <t>Offer3</t>
  </si>
  <si>
    <t>Offer4</t>
  </si>
  <si>
    <t>aa</t>
  </si>
  <si>
    <t>bb</t>
  </si>
  <si>
    <t>cc</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</si>
</sst>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 #,##0.000_);_(* \(#,##0.000\);_(* &quot;-&quot;???_);_(@_)"/>
    <numFmt numFmtId="170" formatCode="[$-409]dddd\,\ mmmm\ dd\,\ yyyy"/>
    <numFmt numFmtId="171" formatCode="[$-409]d\-mmm\-yy;@"/>
    <numFmt numFmtId="172" formatCode="_(* #,##0.0_);_(* \(#,##0.0\);_(* &quot;-&quot;??_);_(@_)"/>
    <numFmt numFmtId="173" formatCode="_(* #,##0_);_(* \(#,##0\);_(* &quot;-&quot;??_);_(@_)"/>
    <numFmt numFmtId="174" formatCode="_(&quot;$&quot;* #,##0.0000_);_(&quot;$&quot;* \(#,##0.0000\);_(&quot;$&quot;* &quot;-&quot;??_);_(@_)"/>
    <numFmt numFmtId="175" formatCode="&quot;$&quot;#,##0.00;[Red]&quot;$&quot;#,##0.00"/>
    <numFmt numFmtId="176" formatCode="[$-F800]dddd\,\ mmmm\ dd\,\ yyyy"/>
    <numFmt numFmtId="177" formatCode="[$-F800]ddd\,\ mmm\ dd\,\ yyyy"/>
    <numFmt numFmtId="178" formatCode="[$-F800]dd\,\ mm\ dd\,\ yyyy"/>
    <numFmt numFmtId="179" formatCode="ddd\,\ mmm\ dd\,\ yyyy"/>
    <numFmt numFmtId="180" formatCode="&quot;Today is &quot;ddd\,\ mmm\ dd\,\ yyyy"/>
    <numFmt numFmtId="181" formatCode="0.0%"/>
    <numFmt numFmtId="182" formatCode="_(&quot;$&quot;* #,##0.0_);_(&quot;$&quot;* \(#,##0.0\);_(&quot;$&quot;* &quot;-&quot;??_);_(@_)"/>
    <numFmt numFmtId="183" formatCode="General\ \¢"/>
    <numFmt numFmtId="184" formatCode="0.0\ \¢"/>
    <numFmt numFmtId="185" formatCode="0.00\ \¢"/>
    <numFmt numFmtId="186" formatCode="_(&quot;$&quot;* #,##0.000_);_(&quot;$&quot;* \(#,##0.000\);_(&quot;$&quot;* &quot;-&quot;???_);_(@_)"/>
    <numFmt numFmtId="187" formatCode="0.0"/>
    <numFmt numFmtId="188" formatCode="_(* #,##0.0000_);_(* \(#,##0.0000\);_(* &quot;-&quot;????_);_(@_)"/>
    <numFmt numFmtId="189" formatCode="0.000\ \¢"/>
    <numFmt numFmtId="190" formatCode="_(* #,##0.000_);_(* \(#,##0.000\);_(* &quot;-&quot;??_);_(@_)"/>
    <numFmt numFmtId="191" formatCode="0\ \¢"/>
    <numFmt numFmtId="192" formatCode="0.000%"/>
    <numFmt numFmtId="193" formatCode="\K\Wh"/>
    <numFmt numFmtId="194" formatCode="0\ &quot;KWh&quot;"/>
  </numFmts>
  <fonts count="34">
    <font>
      <sz val="12"/>
      <name val="Arial"/>
      <family val="0"/>
    </font>
    <font>
      <u val="single"/>
      <sz val="12"/>
      <color indexed="12"/>
      <name val="Arial"/>
      <family val="0"/>
    </font>
    <font>
      <sz val="8"/>
      <name val="Arial"/>
      <family val="0"/>
    </font>
    <font>
      <b/>
      <sz val="12"/>
      <name val="Arial"/>
      <family val="2"/>
    </font>
    <font>
      <u val="single"/>
      <sz val="12"/>
      <color indexed="36"/>
      <name val="Arial"/>
      <family val="0"/>
    </font>
    <font>
      <sz val="10"/>
      <name val="Arial"/>
      <family val="2"/>
    </font>
    <font>
      <b/>
      <sz val="10"/>
      <name val="Arial"/>
      <family val="2"/>
    </font>
    <font>
      <b/>
      <sz val="10"/>
      <color indexed="12"/>
      <name val="Arial"/>
      <family val="2"/>
    </font>
    <font>
      <sz val="14"/>
      <name val="Arial"/>
      <family val="0"/>
    </font>
    <font>
      <sz val="16"/>
      <name val="Arial"/>
      <family val="0"/>
    </font>
    <font>
      <b/>
      <sz val="10"/>
      <color indexed="10"/>
      <name val="Arial"/>
      <family val="2"/>
    </font>
    <font>
      <b/>
      <i/>
      <sz val="10"/>
      <color indexed="10"/>
      <name val="Arial"/>
      <family val="2"/>
    </font>
    <font>
      <sz val="8"/>
      <name val="Tahoma"/>
      <family val="0"/>
    </font>
    <font>
      <b/>
      <sz val="8"/>
      <name val="Tahoma"/>
      <family val="0"/>
    </font>
    <font>
      <sz val="9"/>
      <name val="Arial"/>
      <family val="2"/>
    </font>
    <font>
      <b/>
      <sz val="9"/>
      <name val="Arial"/>
      <family val="2"/>
    </font>
    <font>
      <b/>
      <sz val="8"/>
      <color indexed="12"/>
      <name val="Arial"/>
      <family val="2"/>
    </font>
    <font>
      <b/>
      <sz val="9"/>
      <color indexed="12"/>
      <name val="Arial"/>
      <family val="2"/>
    </font>
    <font>
      <b/>
      <sz val="8"/>
      <name val="Arial"/>
      <family val="2"/>
    </font>
    <font>
      <sz val="8"/>
      <color indexed="12"/>
      <name val="Arial"/>
      <family val="0"/>
    </font>
    <font>
      <sz val="14"/>
      <color indexed="10"/>
      <name val="Arial"/>
      <family val="2"/>
    </font>
    <font>
      <b/>
      <sz val="14"/>
      <color indexed="10"/>
      <name val="Arial"/>
      <family val="2"/>
    </font>
    <font>
      <u val="single"/>
      <sz val="8"/>
      <name val="Arial"/>
      <family val="2"/>
    </font>
    <font>
      <b/>
      <sz val="8"/>
      <color indexed="10"/>
      <name val="Arial"/>
      <family val="2"/>
    </font>
    <font>
      <sz val="11"/>
      <name val="Arial"/>
      <family val="2"/>
    </font>
    <font>
      <b/>
      <sz val="14"/>
      <name val="Arial"/>
      <family val="2"/>
    </font>
    <font>
      <sz val="8"/>
      <color indexed="10"/>
      <name val="Arial"/>
      <family val="2"/>
    </font>
    <font>
      <b/>
      <u val="single"/>
      <sz val="10"/>
      <color indexed="12"/>
      <name val="Arial"/>
      <family val="2"/>
    </font>
    <font>
      <sz val="7"/>
      <name val="Arial"/>
      <family val="0"/>
    </font>
    <font>
      <b/>
      <i/>
      <u val="single"/>
      <sz val="9"/>
      <name val="Arial"/>
      <family val="2"/>
    </font>
    <font>
      <i/>
      <sz val="10"/>
      <name val="Arial"/>
      <family val="2"/>
    </font>
    <font>
      <b/>
      <i/>
      <sz val="14"/>
      <color indexed="17"/>
      <name val="Arial"/>
      <family val="2"/>
    </font>
    <font>
      <sz val="6"/>
      <color indexed="23"/>
      <name val="Arial"/>
      <family val="0"/>
    </font>
    <font>
      <b/>
      <i/>
      <sz val="8"/>
      <color indexed="17"/>
      <name val="Arial"/>
      <family val="2"/>
    </font>
  </fonts>
  <fills count="11">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8"/>
        <bgColor indexed="64"/>
      </patternFill>
    </fill>
    <fill>
      <patternFill patternType="solid">
        <fgColor indexed="40"/>
        <bgColor indexed="64"/>
      </patternFill>
    </fill>
    <fill>
      <patternFill patternType="solid">
        <fgColor indexed="45"/>
        <bgColor indexed="64"/>
      </patternFill>
    </fill>
  </fills>
  <borders count="24">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2" borderId="0" xfId="0" applyFill="1" applyAlignment="1">
      <alignment/>
    </xf>
    <xf numFmtId="0" fontId="3" fillId="2" borderId="0" xfId="0" applyFont="1" applyFill="1" applyAlignment="1">
      <alignment horizontal="right"/>
    </xf>
    <xf numFmtId="0" fontId="3" fillId="3" borderId="0" xfId="0" applyFont="1" applyFill="1" applyAlignment="1">
      <alignment horizontal="right"/>
    </xf>
    <xf numFmtId="0" fontId="0" fillId="3" borderId="0" xfId="0" applyFill="1" applyAlignment="1">
      <alignment/>
    </xf>
    <xf numFmtId="0" fontId="0" fillId="3" borderId="0" xfId="0" applyFill="1" applyAlignment="1">
      <alignment horizontal="center"/>
    </xf>
    <xf numFmtId="0" fontId="6" fillId="3" borderId="0" xfId="0" applyFont="1" applyFill="1" applyAlignment="1">
      <alignment horizontal="right"/>
    </xf>
    <xf numFmtId="0" fontId="5" fillId="3" borderId="0" xfId="0" applyFont="1" applyFill="1" applyAlignment="1">
      <alignment horizontal="center"/>
    </xf>
    <xf numFmtId="0" fontId="0" fillId="3" borderId="0" xfId="0" applyFill="1" applyAlignment="1">
      <alignment/>
    </xf>
    <xf numFmtId="0" fontId="6" fillId="3" borderId="1" xfId="0" applyFont="1" applyFill="1" applyBorder="1" applyAlignment="1">
      <alignment horizontal="right"/>
    </xf>
    <xf numFmtId="0" fontId="6" fillId="3" borderId="2" xfId="0" applyFont="1" applyFill="1" applyBorder="1" applyAlignment="1">
      <alignment horizontal="right"/>
    </xf>
    <xf numFmtId="0" fontId="6" fillId="3" borderId="3" xfId="0" applyFont="1" applyFill="1" applyBorder="1" applyAlignment="1">
      <alignment horizontal="right"/>
    </xf>
    <xf numFmtId="0" fontId="0" fillId="3" borderId="0" xfId="0" applyFill="1" applyAlignment="1" quotePrefix="1">
      <alignment horizontal="right"/>
    </xf>
    <xf numFmtId="0" fontId="9" fillId="2" borderId="0" xfId="0" applyFont="1" applyFill="1" applyAlignment="1">
      <alignment/>
    </xf>
    <xf numFmtId="0" fontId="0" fillId="3" borderId="0" xfId="0" applyFont="1" applyFill="1" applyAlignment="1">
      <alignment/>
    </xf>
    <xf numFmtId="0" fontId="0" fillId="3" borderId="0" xfId="0" applyFont="1" applyFill="1" applyAlignment="1">
      <alignment/>
    </xf>
    <xf numFmtId="0" fontId="0" fillId="3" borderId="0" xfId="0" applyFont="1" applyFill="1" applyAlignment="1">
      <alignment/>
    </xf>
    <xf numFmtId="0" fontId="6" fillId="3" borderId="0" xfId="0" applyFont="1" applyFill="1" applyBorder="1" applyAlignment="1">
      <alignment horizontal="right"/>
    </xf>
    <xf numFmtId="0" fontId="6" fillId="3" borderId="0" xfId="0" applyFont="1" applyFill="1" applyBorder="1" applyAlignment="1" quotePrefix="1">
      <alignment horizontal="right"/>
    </xf>
    <xf numFmtId="0" fontId="6" fillId="3" borderId="0" xfId="0" applyFont="1" applyFill="1" applyBorder="1" applyAlignment="1">
      <alignment horizontal="right"/>
    </xf>
    <xf numFmtId="0" fontId="6" fillId="3" borderId="0" xfId="0" applyFont="1" applyFill="1" applyBorder="1" applyAlignment="1" quotePrefix="1">
      <alignment horizontal="right"/>
    </xf>
    <xf numFmtId="0" fontId="6" fillId="3" borderId="1" xfId="0" applyFont="1" applyFill="1" applyBorder="1" applyAlignment="1">
      <alignment/>
    </xf>
    <xf numFmtId="0" fontId="6" fillId="3" borderId="4" xfId="0" applyFont="1" applyFill="1" applyBorder="1" applyAlignment="1">
      <alignment horizontal="right"/>
    </xf>
    <xf numFmtId="0" fontId="6" fillId="3" borderId="3" xfId="0" applyFont="1" applyFill="1" applyBorder="1" applyAlignment="1">
      <alignment/>
    </xf>
    <xf numFmtId="22" fontId="0" fillId="3" borderId="0" xfId="0" applyNumberFormat="1" applyFont="1" applyFill="1" applyAlignment="1">
      <alignment/>
    </xf>
    <xf numFmtId="0" fontId="6" fillId="3" borderId="3" xfId="0" applyFont="1" applyFill="1" applyBorder="1" applyAlignment="1">
      <alignment/>
    </xf>
    <xf numFmtId="0" fontId="6" fillId="3" borderId="2" xfId="0" applyFont="1" applyFill="1" applyBorder="1" applyAlignment="1">
      <alignment/>
    </xf>
    <xf numFmtId="0" fontId="6" fillId="3" borderId="5" xfId="0" applyFont="1" applyFill="1" applyBorder="1" applyAlignment="1" quotePrefix="1">
      <alignment horizontal="right"/>
    </xf>
    <xf numFmtId="0" fontId="6" fillId="3" borderId="6" xfId="17" applyNumberFormat="1" applyFont="1" applyFill="1" applyBorder="1" applyAlignment="1">
      <alignment horizontal="center"/>
    </xf>
    <xf numFmtId="44" fontId="5" fillId="4" borderId="6" xfId="17" applyFont="1" applyFill="1" applyBorder="1" applyAlignment="1">
      <alignment horizontal="center"/>
    </xf>
    <xf numFmtId="0" fontId="5" fillId="3" borderId="6" xfId="0" applyFont="1" applyFill="1" applyBorder="1" applyAlignment="1">
      <alignment horizontal="center"/>
    </xf>
    <xf numFmtId="44" fontId="7" fillId="5" borderId="7" xfId="17" applyNumberFormat="1" applyFont="1" applyFill="1" applyBorder="1" applyAlignment="1" applyProtection="1">
      <alignment/>
      <protection locked="0"/>
    </xf>
    <xf numFmtId="44" fontId="5" fillId="3" borderId="6" xfId="17" applyFont="1" applyFill="1" applyBorder="1" applyAlignment="1">
      <alignment horizontal="center"/>
    </xf>
    <xf numFmtId="0" fontId="6" fillId="3" borderId="0" xfId="0" applyFont="1" applyFill="1" applyBorder="1" applyAlignment="1" quotePrefix="1">
      <alignment horizontal="center" wrapText="1"/>
    </xf>
    <xf numFmtId="0" fontId="6" fillId="3" borderId="3" xfId="0" applyFont="1" applyFill="1" applyBorder="1" applyAlignment="1" quotePrefix="1">
      <alignment horizontal="right" wrapText="1"/>
    </xf>
    <xf numFmtId="44" fontId="5" fillId="3" borderId="0" xfId="17" applyFont="1" applyFill="1" applyBorder="1" applyAlignment="1">
      <alignment horizontal="center"/>
    </xf>
    <xf numFmtId="0" fontId="5" fillId="3" borderId="0" xfId="0" applyFont="1" applyFill="1" applyBorder="1" applyAlignment="1">
      <alignment horizontal="center"/>
    </xf>
    <xf numFmtId="44" fontId="6" fillId="3" borderId="8" xfId="0" applyNumberFormat="1" applyFont="1" applyFill="1" applyBorder="1" applyAlignment="1">
      <alignment horizontal="center"/>
    </xf>
    <xf numFmtId="44" fontId="6" fillId="3" borderId="5" xfId="0" applyNumberFormat="1" applyFont="1" applyFill="1" applyBorder="1" applyAlignment="1">
      <alignment horizontal="center"/>
    </xf>
    <xf numFmtId="0" fontId="0" fillId="3" borderId="0" xfId="0" applyFill="1" applyAlignment="1">
      <alignment horizontal="right"/>
    </xf>
    <xf numFmtId="0" fontId="0" fillId="3" borderId="0" xfId="0" applyFont="1" applyFill="1" applyAlignment="1">
      <alignment horizontal="right"/>
    </xf>
    <xf numFmtId="0" fontId="0" fillId="3" borderId="0" xfId="0" applyFont="1" applyFill="1" applyAlignment="1">
      <alignment horizontal="right"/>
    </xf>
    <xf numFmtId="44" fontId="5" fillId="4" borderId="7" xfId="17" applyFont="1" applyFill="1" applyBorder="1" applyAlignment="1">
      <alignment horizontal="center"/>
    </xf>
    <xf numFmtId="44" fontId="5" fillId="3" borderId="4" xfId="17" applyFont="1" applyFill="1" applyBorder="1" applyAlignment="1">
      <alignment horizontal="center"/>
    </xf>
    <xf numFmtId="44" fontId="5" fillId="3" borderId="7" xfId="17" applyFont="1" applyFill="1" applyBorder="1" applyAlignment="1">
      <alignment horizontal="center"/>
    </xf>
    <xf numFmtId="0" fontId="0" fillId="3" borderId="0" xfId="0" applyFill="1" applyBorder="1" applyAlignment="1">
      <alignment/>
    </xf>
    <xf numFmtId="44" fontId="5" fillId="4" borderId="8" xfId="17" applyFont="1" applyFill="1" applyBorder="1" applyAlignment="1">
      <alignment horizontal="center"/>
    </xf>
    <xf numFmtId="44" fontId="5" fillId="3" borderId="5" xfId="17" applyFont="1" applyFill="1" applyBorder="1" applyAlignment="1">
      <alignment horizontal="center"/>
    </xf>
    <xf numFmtId="44" fontId="5" fillId="3" borderId="8" xfId="17" applyFont="1" applyFill="1" applyBorder="1" applyAlignment="1">
      <alignment horizontal="center"/>
    </xf>
    <xf numFmtId="0" fontId="14" fillId="3" borderId="0" xfId="0" applyFont="1" applyFill="1" applyAlignment="1">
      <alignment horizontal="right"/>
    </xf>
    <xf numFmtId="175" fontId="5" fillId="3" borderId="4" xfId="0" applyNumberFormat="1" applyFont="1" applyFill="1" applyBorder="1" applyAlignment="1">
      <alignment horizontal="right"/>
    </xf>
    <xf numFmtId="175" fontId="5" fillId="3" borderId="9" xfId="0" applyNumberFormat="1" applyFont="1" applyFill="1" applyBorder="1" applyAlignment="1">
      <alignment horizontal="right"/>
    </xf>
    <xf numFmtId="175" fontId="5" fillId="3" borderId="0" xfId="0" applyNumberFormat="1" applyFont="1" applyFill="1" applyBorder="1" applyAlignment="1">
      <alignment horizontal="right"/>
    </xf>
    <xf numFmtId="175" fontId="5" fillId="3" borderId="10" xfId="0" applyNumberFormat="1" applyFont="1" applyFill="1" applyBorder="1" applyAlignment="1">
      <alignment horizontal="right"/>
    </xf>
    <xf numFmtId="175" fontId="5" fillId="3" borderId="5" xfId="0" applyNumberFormat="1" applyFont="1" applyFill="1" applyBorder="1" applyAlignment="1">
      <alignment horizontal="right"/>
    </xf>
    <xf numFmtId="175" fontId="5" fillId="3" borderId="11" xfId="0" applyNumberFormat="1" applyFont="1" applyFill="1" applyBorder="1" applyAlignment="1">
      <alignment horizontal="right"/>
    </xf>
    <xf numFmtId="0" fontId="0" fillId="3" borderId="4" xfId="0" applyFill="1" applyBorder="1" applyAlignment="1">
      <alignment horizontal="right"/>
    </xf>
    <xf numFmtId="0" fontId="0" fillId="3" borderId="9" xfId="0" applyFill="1" applyBorder="1" applyAlignment="1">
      <alignment horizontal="right"/>
    </xf>
    <xf numFmtId="0" fontId="0" fillId="3" borderId="0" xfId="0" applyFill="1" applyBorder="1" applyAlignment="1">
      <alignment horizontal="right"/>
    </xf>
    <xf numFmtId="171" fontId="6" fillId="3" borderId="6" xfId="17" applyNumberFormat="1" applyFont="1" applyFill="1" applyBorder="1" applyAlignment="1">
      <alignment horizontal="center"/>
    </xf>
    <xf numFmtId="1" fontId="6" fillId="3" borderId="8" xfId="15" applyNumberFormat="1" applyFont="1" applyFill="1" applyBorder="1" applyAlignment="1">
      <alignment horizontal="center"/>
    </xf>
    <xf numFmtId="0" fontId="7" fillId="5" borderId="9" xfId="0" applyFont="1" applyFill="1" applyBorder="1" applyAlignment="1" applyProtection="1">
      <alignment horizontal="center"/>
      <protection locked="0"/>
    </xf>
    <xf numFmtId="0" fontId="7" fillId="5" borderId="10" xfId="0" applyFont="1" applyFill="1" applyBorder="1" applyAlignment="1" applyProtection="1">
      <alignment horizontal="center"/>
      <protection locked="0"/>
    </xf>
    <xf numFmtId="0" fontId="7" fillId="5" borderId="11" xfId="0" applyFont="1" applyFill="1" applyBorder="1" applyAlignment="1" applyProtection="1">
      <alignment horizontal="center"/>
      <protection locked="0"/>
    </xf>
    <xf numFmtId="0" fontId="14" fillId="3" borderId="0" xfId="0" applyFont="1" applyFill="1" applyAlignment="1">
      <alignment horizontal="left"/>
    </xf>
    <xf numFmtId="0" fontId="2" fillId="3" borderId="0" xfId="0" applyFont="1" applyFill="1" applyBorder="1" applyAlignment="1">
      <alignment horizontal="right"/>
    </xf>
    <xf numFmtId="0" fontId="19" fillId="5" borderId="6" xfId="0" applyFont="1" applyFill="1" applyBorder="1" applyAlignment="1" applyProtection="1">
      <alignment horizontal="left"/>
      <protection locked="0"/>
    </xf>
    <xf numFmtId="0" fontId="19" fillId="5" borderId="8" xfId="0" applyFont="1" applyFill="1" applyBorder="1" applyAlignment="1" applyProtection="1">
      <alignment horizontal="left"/>
      <protection locked="0"/>
    </xf>
    <xf numFmtId="0" fontId="7" fillId="5" borderId="6" xfId="17" applyNumberFormat="1" applyFont="1" applyFill="1" applyBorder="1" applyAlignment="1" applyProtection="1">
      <alignment horizontal="center"/>
      <protection locked="0"/>
    </xf>
    <xf numFmtId="0" fontId="7" fillId="5" borderId="0" xfId="17" applyNumberFormat="1" applyFont="1" applyFill="1" applyBorder="1" applyAlignment="1" applyProtection="1">
      <alignment horizontal="center"/>
      <protection locked="0"/>
    </xf>
    <xf numFmtId="0" fontId="2" fillId="4" borderId="8" xfId="0" applyFont="1" applyFill="1" applyBorder="1" applyAlignment="1" applyProtection="1">
      <alignment horizontal="center"/>
      <protection/>
    </xf>
    <xf numFmtId="0" fontId="3" fillId="3" borderId="12" xfId="0" applyFont="1" applyFill="1" applyBorder="1" applyAlignment="1">
      <alignment horizontal="right"/>
    </xf>
    <xf numFmtId="0" fontId="0" fillId="3" borderId="13" xfId="0" applyFill="1" applyBorder="1" applyAlignment="1" quotePrefix="1">
      <alignment horizontal="right"/>
    </xf>
    <xf numFmtId="171" fontId="6" fillId="4" borderId="6" xfId="17" applyNumberFormat="1" applyFont="1" applyFill="1" applyBorder="1" applyAlignment="1">
      <alignment horizontal="center"/>
    </xf>
    <xf numFmtId="1" fontId="6" fillId="4" borderId="8" xfId="15" applyNumberFormat="1" applyFont="1" applyFill="1" applyBorder="1" applyAlignment="1">
      <alignment horizontal="center"/>
    </xf>
    <xf numFmtId="0" fontId="3" fillId="3" borderId="0" xfId="0" applyFont="1" applyFill="1" applyBorder="1" applyAlignment="1">
      <alignment horizontal="right"/>
    </xf>
    <xf numFmtId="174" fontId="6" fillId="3" borderId="6" xfId="17" applyNumberFormat="1" applyFont="1" applyFill="1" applyBorder="1" applyAlignment="1">
      <alignment horizontal="center"/>
    </xf>
    <xf numFmtId="44" fontId="7" fillId="5" borderId="14" xfId="17" applyNumberFormat="1" applyFont="1" applyFill="1" applyBorder="1" applyAlignment="1" applyProtection="1">
      <alignment/>
      <protection locked="0"/>
    </xf>
    <xf numFmtId="0" fontId="7" fillId="5" borderId="15" xfId="17" applyNumberFormat="1" applyFont="1" applyFill="1" applyBorder="1" applyAlignment="1" applyProtection="1">
      <alignment horizontal="right" indent="1"/>
      <protection locked="0"/>
    </xf>
    <xf numFmtId="0" fontId="0" fillId="3" borderId="0" xfId="0" applyFill="1" applyBorder="1" applyAlignment="1">
      <alignment horizontal="centerContinuous"/>
    </xf>
    <xf numFmtId="0" fontId="0" fillId="3" borderId="10" xfId="0" applyFill="1" applyBorder="1" applyAlignment="1">
      <alignment horizontal="centerContinuous"/>
    </xf>
    <xf numFmtId="184" fontId="7" fillId="5" borderId="7" xfId="17" applyNumberFormat="1" applyFont="1" applyFill="1" applyBorder="1" applyAlignment="1" applyProtection="1">
      <alignment/>
      <protection locked="0"/>
    </xf>
    <xf numFmtId="0" fontId="11" fillId="6" borderId="10" xfId="0" applyFont="1" applyFill="1" applyBorder="1" applyAlignment="1" quotePrefix="1">
      <alignment horizontal="right"/>
    </xf>
    <xf numFmtId="184" fontId="7" fillId="5" borderId="16" xfId="17" applyNumberFormat="1" applyFont="1" applyFill="1" applyBorder="1" applyAlignment="1" applyProtection="1">
      <alignment/>
      <protection locked="0"/>
    </xf>
    <xf numFmtId="0" fontId="11" fillId="6" borderId="17" xfId="0" applyFont="1" applyFill="1" applyBorder="1" applyAlignment="1" quotePrefix="1">
      <alignment horizontal="right"/>
    </xf>
    <xf numFmtId="0" fontId="10" fillId="3" borderId="1" xfId="0" applyFont="1" applyFill="1" applyBorder="1" applyAlignment="1">
      <alignment/>
    </xf>
    <xf numFmtId="0" fontId="10" fillId="3" borderId="4" xfId="0" applyFont="1" applyFill="1" applyBorder="1" applyAlignment="1" quotePrefix="1">
      <alignment horizontal="right"/>
    </xf>
    <xf numFmtId="0" fontId="10" fillId="6" borderId="18" xfId="0" applyFont="1" applyFill="1" applyBorder="1" applyAlignment="1">
      <alignment/>
    </xf>
    <xf numFmtId="0" fontId="11" fillId="6" borderId="19" xfId="0" applyFont="1" applyFill="1" applyBorder="1" applyAlignment="1" quotePrefix="1">
      <alignment horizontal="right"/>
    </xf>
    <xf numFmtId="0" fontId="10" fillId="6" borderId="20" xfId="0" applyFont="1" applyFill="1" applyBorder="1" applyAlignment="1">
      <alignment/>
    </xf>
    <xf numFmtId="0" fontId="11" fillId="6" borderId="21" xfId="0" applyFont="1" applyFill="1" applyBorder="1" applyAlignment="1" quotePrefix="1">
      <alignment horizontal="left"/>
    </xf>
    <xf numFmtId="0" fontId="21" fillId="3" borderId="0" xfId="0" applyFont="1" applyFill="1" applyBorder="1" applyAlignment="1" quotePrefix="1">
      <alignment horizontal="center" wrapText="1"/>
    </xf>
    <xf numFmtId="0" fontId="6" fillId="3" borderId="22" xfId="0" applyFont="1" applyFill="1" applyBorder="1" applyAlignment="1" quotePrefix="1">
      <alignment horizontal="right"/>
    </xf>
    <xf numFmtId="185" fontId="6" fillId="3" borderId="23" xfId="17" applyNumberFormat="1" applyFont="1" applyFill="1" applyBorder="1" applyAlignment="1" applyProtection="1">
      <alignment/>
      <protection/>
    </xf>
    <xf numFmtId="44" fontId="2" fillId="3" borderId="0" xfId="0" applyNumberFormat="1" applyFont="1" applyFill="1" applyAlignment="1">
      <alignment/>
    </xf>
    <xf numFmtId="0" fontId="7" fillId="5" borderId="4"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44" fontId="5" fillId="4" borderId="3" xfId="17" applyFont="1" applyFill="1" applyBorder="1" applyAlignment="1">
      <alignment horizontal="center"/>
    </xf>
    <xf numFmtId="44" fontId="5" fillId="3" borderId="1" xfId="17" applyFont="1" applyFill="1" applyBorder="1" applyAlignment="1">
      <alignment horizontal="center"/>
    </xf>
    <xf numFmtId="44" fontId="5" fillId="3" borderId="3" xfId="17" applyFont="1" applyFill="1" applyBorder="1" applyAlignment="1">
      <alignment horizontal="center"/>
    </xf>
    <xf numFmtId="44" fontId="5" fillId="3" borderId="2" xfId="17" applyFont="1" applyFill="1" applyBorder="1" applyAlignment="1">
      <alignment horizontal="center"/>
    </xf>
    <xf numFmtId="0" fontId="0" fillId="7" borderId="0" xfId="0" applyFill="1" applyAlignment="1">
      <alignment horizontal="right"/>
    </xf>
    <xf numFmtId="0" fontId="5" fillId="7" borderId="0" xfId="0" applyFont="1" applyFill="1" applyAlignment="1" quotePrefix="1">
      <alignment horizontal="left"/>
    </xf>
    <xf numFmtId="0" fontId="2" fillId="3" borderId="10" xfId="0" applyFont="1" applyFill="1" applyBorder="1" applyAlignment="1">
      <alignment horizontal="right"/>
    </xf>
    <xf numFmtId="0" fontId="0" fillId="8" borderId="1" xfId="0" applyFill="1" applyBorder="1" applyAlignment="1">
      <alignment/>
    </xf>
    <xf numFmtId="0" fontId="0" fillId="8" borderId="3" xfId="0" applyFill="1" applyBorder="1" applyAlignment="1">
      <alignment/>
    </xf>
    <xf numFmtId="0" fontId="0" fillId="8" borderId="2" xfId="0" applyFill="1" applyBorder="1" applyAlignment="1">
      <alignment/>
    </xf>
    <xf numFmtId="0" fontId="6" fillId="3" borderId="12" xfId="0" applyFont="1" applyFill="1" applyBorder="1" applyAlignment="1">
      <alignment horizontal="left"/>
    </xf>
    <xf numFmtId="0" fontId="0" fillId="3" borderId="22" xfId="0" applyFill="1" applyBorder="1" applyAlignment="1">
      <alignment/>
    </xf>
    <xf numFmtId="0" fontId="6" fillId="3" borderId="13" xfId="0" applyFont="1" applyFill="1" applyBorder="1" applyAlignment="1" quotePrefix="1">
      <alignment horizontal="right"/>
    </xf>
    <xf numFmtId="8" fontId="6" fillId="3" borderId="23" xfId="0" applyNumberFormat="1" applyFont="1" applyFill="1" applyBorder="1" applyAlignment="1">
      <alignment horizontal="right"/>
    </xf>
    <xf numFmtId="0" fontId="2" fillId="3" borderId="8" xfId="0" applyFont="1" applyFill="1" applyBorder="1" applyAlignment="1" applyProtection="1">
      <alignment horizontal="center"/>
      <protection/>
    </xf>
    <xf numFmtId="0" fontId="2" fillId="3" borderId="8" xfId="0" applyFont="1" applyFill="1" applyBorder="1" applyAlignment="1" applyProtection="1">
      <alignment horizontal="center" vertical="center"/>
      <protection/>
    </xf>
    <xf numFmtId="0" fontId="0" fillId="8" borderId="1" xfId="0" applyFill="1" applyBorder="1" applyAlignment="1">
      <alignment/>
    </xf>
    <xf numFmtId="0" fontId="8" fillId="8" borderId="3" xfId="0" applyFont="1" applyFill="1" applyBorder="1" applyAlignment="1">
      <alignment horizontal="centerContinuous"/>
    </xf>
    <xf numFmtId="171" fontId="17" fillId="5" borderId="12" xfId="0" applyNumberFormat="1" applyFont="1" applyFill="1" applyBorder="1" applyAlignment="1" applyProtection="1">
      <alignment horizontal="center"/>
      <protection locked="0"/>
    </xf>
    <xf numFmtId="0" fontId="2" fillId="3" borderId="0" xfId="0" applyFont="1" applyFill="1" applyAlignment="1" applyProtection="1">
      <alignment/>
      <protection locked="0"/>
    </xf>
    <xf numFmtId="0" fontId="2" fillId="3" borderId="0" xfId="0" applyFont="1" applyFill="1" applyAlignment="1" quotePrefix="1">
      <alignment horizontal="left"/>
    </xf>
    <xf numFmtId="0" fontId="16" fillId="5" borderId="12" xfId="0" applyFont="1" applyFill="1" applyBorder="1" applyAlignment="1" applyProtection="1" quotePrefix="1">
      <alignment horizontal="center"/>
      <protection locked="0"/>
    </xf>
    <xf numFmtId="0" fontId="1" fillId="3" borderId="4" xfId="20" applyFont="1" applyFill="1" applyBorder="1" applyAlignment="1" quotePrefix="1">
      <alignment horizontal="right"/>
    </xf>
    <xf numFmtId="184" fontId="5" fillId="4" borderId="12" xfId="17" applyNumberFormat="1" applyFont="1" applyFill="1" applyBorder="1" applyAlignment="1">
      <alignment horizontal="center"/>
    </xf>
    <xf numFmtId="184" fontId="5" fillId="4" borderId="23" xfId="17" applyNumberFormat="1" applyFont="1" applyFill="1" applyBorder="1" applyAlignment="1">
      <alignment horizontal="center"/>
    </xf>
    <xf numFmtId="184" fontId="5" fillId="4" borderId="22" xfId="17" applyNumberFormat="1" applyFont="1" applyFill="1" applyBorder="1" applyAlignment="1">
      <alignment horizontal="center"/>
    </xf>
    <xf numFmtId="184" fontId="5" fillId="4" borderId="13" xfId="17" applyNumberFormat="1" applyFont="1" applyFill="1" applyBorder="1" applyAlignment="1">
      <alignment horizontal="center"/>
    </xf>
    <xf numFmtId="0" fontId="3" fillId="3" borderId="1" xfId="0" applyFont="1" applyFill="1" applyBorder="1" applyAlignment="1">
      <alignment horizontal="right"/>
    </xf>
    <xf numFmtId="0" fontId="0" fillId="3" borderId="9" xfId="0" applyFill="1" applyBorder="1" applyAlignment="1">
      <alignment/>
    </xf>
    <xf numFmtId="0" fontId="6" fillId="3" borderId="11" xfId="0" applyFont="1" applyFill="1" applyBorder="1" applyAlignment="1" quotePrefix="1">
      <alignment horizontal="right"/>
    </xf>
    <xf numFmtId="0" fontId="16" fillId="5" borderId="23" xfId="0" applyFont="1" applyFill="1" applyBorder="1" applyAlignment="1" applyProtection="1" quotePrefix="1">
      <alignment horizontal="center"/>
      <protection locked="0"/>
    </xf>
    <xf numFmtId="184" fontId="5" fillId="9" borderId="6" xfId="17" applyNumberFormat="1" applyFont="1" applyFill="1" applyBorder="1" applyAlignment="1">
      <alignment horizontal="center"/>
    </xf>
    <xf numFmtId="184" fontId="5" fillId="9" borderId="1" xfId="17" applyNumberFormat="1" applyFont="1" applyFill="1" applyBorder="1" applyAlignment="1">
      <alignment horizontal="center"/>
    </xf>
    <xf numFmtId="184" fontId="5" fillId="9" borderId="7" xfId="17" applyNumberFormat="1" applyFont="1" applyFill="1" applyBorder="1" applyAlignment="1">
      <alignment horizontal="center"/>
    </xf>
    <xf numFmtId="184" fontId="5" fillId="9" borderId="4" xfId="17" applyNumberFormat="1" applyFont="1" applyFill="1" applyBorder="1" applyAlignment="1">
      <alignment horizontal="center"/>
    </xf>
    <xf numFmtId="184" fontId="5" fillId="9" borderId="9" xfId="17" applyNumberFormat="1" applyFont="1" applyFill="1" applyBorder="1" applyAlignment="1">
      <alignment horizontal="center"/>
    </xf>
    <xf numFmtId="184" fontId="5" fillId="9" borderId="3" xfId="17" applyNumberFormat="1" applyFont="1" applyFill="1" applyBorder="1" applyAlignment="1">
      <alignment horizontal="center"/>
    </xf>
    <xf numFmtId="184" fontId="5" fillId="9" borderId="0" xfId="17" applyNumberFormat="1" applyFont="1" applyFill="1" applyBorder="1" applyAlignment="1">
      <alignment horizontal="center"/>
    </xf>
    <xf numFmtId="184" fontId="5" fillId="9" borderId="10" xfId="17" applyNumberFormat="1" applyFont="1" applyFill="1" applyBorder="1" applyAlignment="1">
      <alignment horizontal="center"/>
    </xf>
    <xf numFmtId="184" fontId="5" fillId="9" borderId="2" xfId="17" applyNumberFormat="1" applyFont="1" applyFill="1" applyBorder="1" applyAlignment="1">
      <alignment horizontal="center"/>
    </xf>
    <xf numFmtId="184" fontId="5" fillId="9" borderId="8" xfId="17" applyNumberFormat="1" applyFont="1" applyFill="1" applyBorder="1" applyAlignment="1">
      <alignment horizontal="center"/>
    </xf>
    <xf numFmtId="184" fontId="5" fillId="9" borderId="5" xfId="17" applyNumberFormat="1" applyFont="1" applyFill="1" applyBorder="1" applyAlignment="1">
      <alignment horizontal="center"/>
    </xf>
    <xf numFmtId="184" fontId="5" fillId="9" borderId="11" xfId="17" applyNumberFormat="1" applyFont="1" applyFill="1" applyBorder="1" applyAlignment="1">
      <alignment horizontal="center"/>
    </xf>
    <xf numFmtId="3" fontId="22" fillId="3" borderId="0" xfId="15" applyNumberFormat="1" applyFont="1" applyFill="1" applyBorder="1" applyAlignment="1">
      <alignment horizontal="center"/>
    </xf>
    <xf numFmtId="185" fontId="6" fillId="3" borderId="0" xfId="17" applyNumberFormat="1" applyFont="1" applyFill="1" applyBorder="1" applyAlignment="1" applyProtection="1">
      <alignment/>
      <protection/>
    </xf>
    <xf numFmtId="173" fontId="7" fillId="5" borderId="23" xfId="15" applyNumberFormat="1" applyFont="1" applyFill="1" applyBorder="1" applyAlignment="1" applyProtection="1">
      <alignment horizontal="center"/>
      <protection locked="0"/>
    </xf>
    <xf numFmtId="0" fontId="28" fillId="3" borderId="0" xfId="0" applyFont="1" applyFill="1" applyAlignment="1" quotePrefix="1">
      <alignment horizontal="left"/>
    </xf>
    <xf numFmtId="0" fontId="14" fillId="3" borderId="0" xfId="0" applyFont="1" applyFill="1" applyAlignment="1" quotePrefix="1">
      <alignment horizontal="left"/>
    </xf>
    <xf numFmtId="0" fontId="29" fillId="3" borderId="7" xfId="0" applyFont="1" applyFill="1" applyBorder="1" applyAlignment="1" quotePrefix="1">
      <alignment horizontal="center"/>
    </xf>
    <xf numFmtId="3" fontId="30" fillId="3" borderId="8" xfId="15" applyNumberFormat="1" applyFont="1" applyFill="1" applyBorder="1" applyAlignment="1">
      <alignment horizontal="center"/>
    </xf>
    <xf numFmtId="0" fontId="19" fillId="5" borderId="7" xfId="0" applyFont="1" applyFill="1" applyBorder="1" applyAlignment="1" applyProtection="1">
      <alignment horizontal="left"/>
      <protection locked="0"/>
    </xf>
    <xf numFmtId="0" fontId="6" fillId="2" borderId="0" xfId="0" applyFont="1" applyFill="1" applyAlignment="1" quotePrefix="1">
      <alignment horizontal="left"/>
    </xf>
    <xf numFmtId="0" fontId="6" fillId="2" borderId="0" xfId="0" applyFont="1" applyFill="1" applyAlignment="1" quotePrefix="1">
      <alignment horizontal="center"/>
    </xf>
    <xf numFmtId="181" fontId="7" fillId="5" borderId="6" xfId="0" applyNumberFormat="1" applyFont="1" applyFill="1" applyBorder="1" applyAlignment="1" applyProtection="1">
      <alignment/>
      <protection locked="0"/>
    </xf>
    <xf numFmtId="173" fontId="6" fillId="9" borderId="4" xfId="15" applyNumberFormat="1" applyFont="1" applyFill="1" applyBorder="1" applyAlignment="1" applyProtection="1">
      <alignment horizontal="center"/>
      <protection/>
    </xf>
    <xf numFmtId="173" fontId="6" fillId="9" borderId="0" xfId="15" applyNumberFormat="1" applyFont="1" applyFill="1" applyBorder="1" applyAlignment="1" applyProtection="1">
      <alignment horizontal="center"/>
      <protection/>
    </xf>
    <xf numFmtId="173" fontId="6" fillId="9" borderId="5" xfId="15" applyNumberFormat="1" applyFont="1" applyFill="1" applyBorder="1" applyAlignment="1" applyProtection="1">
      <alignment horizontal="center"/>
      <protection/>
    </xf>
    <xf numFmtId="0" fontId="17" fillId="3" borderId="0" xfId="20" applyFont="1" applyFill="1" applyAlignment="1" applyProtection="1" quotePrefix="1">
      <alignment horizontal="center"/>
      <protection locked="0"/>
    </xf>
    <xf numFmtId="0" fontId="32" fillId="3" borderId="0" xfId="0" applyFont="1" applyFill="1" applyAlignment="1" quotePrefix="1">
      <alignment horizontal="right"/>
    </xf>
    <xf numFmtId="0" fontId="16" fillId="3" borderId="0" xfId="20" applyFont="1" applyFill="1" applyAlignment="1" applyProtection="1" quotePrefix="1">
      <alignment horizontal="right"/>
      <protection/>
    </xf>
    <xf numFmtId="0" fontId="6" fillId="3" borderId="0" xfId="0" applyFont="1" applyFill="1" applyAlignment="1" quotePrefix="1">
      <alignment horizontal="right"/>
    </xf>
    <xf numFmtId="0" fontId="6" fillId="3" borderId="10" xfId="0" applyFont="1" applyFill="1" applyBorder="1" applyAlignment="1" quotePrefix="1">
      <alignment horizontal="right"/>
    </xf>
    <xf numFmtId="0" fontId="6" fillId="9" borderId="1" xfId="0" applyFont="1" applyFill="1" applyBorder="1" applyAlignment="1" quotePrefix="1">
      <alignment horizontal="center" vertical="center" wrapText="1"/>
    </xf>
    <xf numFmtId="0" fontId="6" fillId="9" borderId="3"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15" fillId="9" borderId="12" xfId="0" applyFont="1" applyFill="1" applyBorder="1" applyAlignment="1" quotePrefix="1">
      <alignment horizontal="center"/>
    </xf>
    <xf numFmtId="0" fontId="15" fillId="9" borderId="22" xfId="0" applyFont="1" applyFill="1" applyBorder="1" applyAlignment="1" quotePrefix="1">
      <alignment horizontal="center"/>
    </xf>
    <xf numFmtId="0" fontId="15" fillId="9" borderId="13" xfId="0" applyFont="1" applyFill="1" applyBorder="1" applyAlignment="1" quotePrefix="1">
      <alignment horizontal="center"/>
    </xf>
    <xf numFmtId="0" fontId="24" fillId="10" borderId="7" xfId="0" applyFont="1" applyFill="1" applyBorder="1" applyAlignment="1" quotePrefix="1">
      <alignment horizontal="center" vertical="center" wrapText="1"/>
    </xf>
    <xf numFmtId="0" fontId="24" fillId="10" borderId="3"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17" fillId="3" borderId="0" xfId="20" applyFont="1" applyFill="1" applyAlignment="1" applyProtection="1" quotePrefix="1">
      <alignment horizontal="center"/>
      <protection locked="0"/>
    </xf>
    <xf numFmtId="0" fontId="27" fillId="3" borderId="0" xfId="20" applyFont="1" applyFill="1" applyAlignment="1" applyProtection="1" quotePrefix="1">
      <alignment horizontal="center"/>
      <protection locked="0"/>
    </xf>
    <xf numFmtId="180" fontId="14" fillId="3" borderId="0" xfId="0" applyNumberFormat="1" applyFont="1" applyFill="1" applyBorder="1" applyAlignment="1">
      <alignment horizontal="center"/>
    </xf>
    <xf numFmtId="0" fontId="8" fillId="3" borderId="1" xfId="0" applyFont="1" applyFill="1" applyBorder="1" applyAlignment="1" quotePrefix="1">
      <alignment horizontal="center" vertical="center" wrapText="1"/>
    </xf>
    <xf numFmtId="0" fontId="8" fillId="3" borderId="4" xfId="0" applyFont="1" applyFill="1" applyBorder="1" applyAlignment="1" quotePrefix="1">
      <alignment horizontal="center" vertical="center" wrapText="1"/>
    </xf>
    <xf numFmtId="0" fontId="8" fillId="3" borderId="9" xfId="0" applyFont="1" applyFill="1" applyBorder="1" applyAlignment="1" quotePrefix="1">
      <alignment horizontal="center" vertical="center" wrapText="1"/>
    </xf>
    <xf numFmtId="0" fontId="8" fillId="3" borderId="3" xfId="0" applyFont="1" applyFill="1" applyBorder="1" applyAlignment="1" quotePrefix="1">
      <alignment horizontal="center" vertical="center" wrapText="1"/>
    </xf>
    <xf numFmtId="0" fontId="8" fillId="3" borderId="0" xfId="0" applyFont="1" applyFill="1" applyBorder="1" applyAlignment="1" quotePrefix="1">
      <alignment horizontal="center" vertical="center" wrapText="1"/>
    </xf>
    <xf numFmtId="0" fontId="8" fillId="3" borderId="10" xfId="0" applyFont="1" applyFill="1" applyBorder="1" applyAlignment="1" quotePrefix="1">
      <alignment horizontal="center" vertical="center" wrapText="1"/>
    </xf>
    <xf numFmtId="0" fontId="16" fillId="5" borderId="12"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CCFFFF"/>
        </patternFill>
      </fill>
      <border/>
    </dxf>
    <dxf>
      <fill>
        <patternFill>
          <bgColor rgb="FFCCFFCC"/>
        </patternFill>
      </fill>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ike@XLhelp.com:www.XLHELP.com#Mike@XLhelp.com:&#xA;www.XLHELP.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4</xdr:row>
      <xdr:rowOff>57150</xdr:rowOff>
    </xdr:from>
    <xdr:to>
      <xdr:col>16</xdr:col>
      <xdr:colOff>9525</xdr:colOff>
      <xdr:row>22</xdr:row>
      <xdr:rowOff>171450</xdr:rowOff>
    </xdr:to>
    <xdr:sp>
      <xdr:nvSpPr>
        <xdr:cNvPr id="1" name="TextBox 2"/>
        <xdr:cNvSpPr txBox="1">
          <a:spLocks noChangeArrowheads="1"/>
        </xdr:cNvSpPr>
      </xdr:nvSpPr>
      <xdr:spPr>
        <a:xfrm>
          <a:off x="6191250" y="57150"/>
          <a:ext cx="2362200" cy="2457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800" b="0" i="0" u="none" baseline="0">
              <a:solidFill>
                <a:srgbClr val="FF0000"/>
              </a:solidFill>
              <a:latin typeface="Arial"/>
              <a:ea typeface="Arial"/>
              <a:cs typeface="Arial"/>
            </a:rPr>
            <a:t>This is provided for information only.  By using this form, you agree to verify all calculations yourself and hold nobody else to blame for errors but yourself.</a:t>
          </a:r>
          <a:r>
            <a:rPr lang="en-US" cap="none" sz="900" b="0" i="0" u="none" baseline="0">
              <a:latin typeface="Arial"/>
              <a:ea typeface="Arial"/>
              <a:cs typeface="Arial"/>
            </a:rPr>
            <a:t>
</a:t>
          </a:r>
          <a:r>
            <a:rPr lang="en-US" cap="none" sz="900" b="1" i="0" u="none" baseline="0">
              <a:latin typeface="Arial"/>
              <a:ea typeface="Arial"/>
              <a:cs typeface="Arial"/>
            </a:rPr>
            <a:t>Instructions:  </a:t>
          </a:r>
          <a:r>
            <a:rPr lang="en-US" cap="none" sz="800" b="0" i="0" u="none" baseline="0">
              <a:latin typeface="Arial"/>
              <a:ea typeface="Arial"/>
              <a:cs typeface="Arial"/>
            </a:rPr>
            <a:t>Enter data in cells with a white background and</a:t>
          </a:r>
          <a:r>
            <a:rPr lang="en-US" cap="none" sz="800" b="1" i="0" u="none" baseline="0">
              <a:latin typeface="Arial"/>
              <a:ea typeface="Arial"/>
              <a:cs typeface="Arial"/>
            </a:rPr>
            <a:t> </a:t>
          </a:r>
          <a:r>
            <a:rPr lang="en-US" cap="none" sz="800" b="1" i="0" u="none" baseline="0">
              <a:solidFill>
                <a:srgbClr val="0000FF"/>
              </a:solidFill>
              <a:latin typeface="Arial"/>
              <a:ea typeface="Arial"/>
              <a:cs typeface="Arial"/>
            </a:rPr>
            <a:t>Blue Text. </a:t>
          </a:r>
          <a:r>
            <a:rPr lang="en-US" cap="none" sz="800" b="0" i="0" u="none" baseline="0">
              <a:latin typeface="Arial"/>
              <a:ea typeface="Arial"/>
              <a:cs typeface="Arial"/>
            </a:rPr>
            <a:t> See the Facts Label.
Frequently, it seems that electric rates go down during the months of lowest  usage.  You might want to </a:t>
          </a:r>
          <a:r>
            <a:rPr lang="en-US" cap="none" sz="800" b="1" i="0" u="none" baseline="0">
              <a:solidFill>
                <a:srgbClr val="FF0000"/>
              </a:solidFill>
              <a:latin typeface="Arial"/>
              <a:ea typeface="Arial"/>
              <a:cs typeface="Arial"/>
            </a:rPr>
            <a:t>try to have your contract expire in the middle of low usage months. </a:t>
          </a:r>
          <a:r>
            <a:rPr lang="en-US" cap="none" sz="800" b="0" i="0" u="none" baseline="0">
              <a:latin typeface="Arial"/>
              <a:ea typeface="Arial"/>
              <a:cs typeface="Arial"/>
            </a:rPr>
            <a:t>You might also want to go with the best deal you can get for a year term so that you only have to do this once a year.
You  should ask your chosen provider to verify several random monthly bill total amounts to confirm that their actual bill will closely match these calculations </a:t>
          </a:r>
          <a:r>
            <a:rPr lang="en-US" cap="none" sz="800" b="1" i="0" u="none" baseline="0">
              <a:solidFill>
                <a:srgbClr val="FF0000"/>
              </a:solidFill>
              <a:latin typeface="Arial"/>
              <a:ea typeface="Arial"/>
              <a:cs typeface="Arial"/>
            </a:rPr>
            <a:t>BEFORE you sign up</a:t>
          </a:r>
          <a:r>
            <a:rPr lang="en-US" cap="none" sz="800" b="1" i="0" u="none" baseline="0">
              <a:latin typeface="Arial"/>
              <a:ea typeface="Arial"/>
              <a:cs typeface="Arial"/>
            </a:rPr>
            <a:t>.  </a:t>
          </a:r>
          <a:r>
            <a:rPr lang="en-US" cap="none" sz="800" b="0" i="0" u="none" baseline="0">
              <a:latin typeface="Arial"/>
              <a:ea typeface="Arial"/>
              <a:cs typeface="Arial"/>
            </a:rPr>
            <a:t>Also consider other fees, including penalties for breaking the contract.
</a:t>
          </a:r>
        </a:p>
      </xdr:txBody>
    </xdr:sp>
    <xdr:clientData/>
  </xdr:twoCellAnchor>
  <xdr:twoCellAnchor>
    <xdr:from>
      <xdr:col>2</xdr:col>
      <xdr:colOff>66675</xdr:colOff>
      <xdr:row>26</xdr:row>
      <xdr:rowOff>19050</xdr:rowOff>
    </xdr:from>
    <xdr:to>
      <xdr:col>4</xdr:col>
      <xdr:colOff>152400</xdr:colOff>
      <xdr:row>37</xdr:row>
      <xdr:rowOff>104775</xdr:rowOff>
    </xdr:to>
    <xdr:sp>
      <xdr:nvSpPr>
        <xdr:cNvPr id="2" name="TextBox 9"/>
        <xdr:cNvSpPr txBox="1">
          <a:spLocks noChangeArrowheads="1"/>
        </xdr:cNvSpPr>
      </xdr:nvSpPr>
      <xdr:spPr>
        <a:xfrm>
          <a:off x="66675" y="2990850"/>
          <a:ext cx="704850" cy="1971675"/>
        </a:xfrm>
        <a:prstGeom prst="rect">
          <a:avLst/>
        </a:prstGeom>
        <a:solidFill>
          <a:srgbClr val="FFFFCC"/>
        </a:solidFill>
        <a:ln w="9525" cmpd="sng">
          <a:solidFill>
            <a:srgbClr val="000000"/>
          </a:solidFill>
          <a:headEnd type="none"/>
          <a:tailEnd type="none"/>
        </a:ln>
      </xdr:spPr>
      <xdr:txBody>
        <a:bodyPr vertOverflow="clip" wrap="square" anchor="ctr"/>
        <a:p>
          <a:pPr algn="l">
            <a:defRPr/>
          </a:pPr>
          <a:r>
            <a:rPr lang="en-US" cap="none" sz="800" b="1" i="0" u="none" baseline="0">
              <a:latin typeface="Arial"/>
              <a:ea typeface="Arial"/>
              <a:cs typeface="Arial"/>
            </a:rPr>
            <a:t>Put in your actual monthly usage </a:t>
          </a:r>
          <a:r>
            <a:rPr lang="en-US" cap="none" sz="800" b="0" i="0" u="none" baseline="0">
              <a:latin typeface="Arial"/>
              <a:ea typeface="Arial"/>
              <a:cs typeface="Arial"/>
            </a:rPr>
            <a:t>from the prior years electric bill in the cell to the right, or put in the months that you have and GUESS the rest.</a:t>
          </a:r>
        </a:p>
      </xdr:txBody>
    </xdr:sp>
    <xdr:clientData/>
  </xdr:twoCellAnchor>
  <xdr:twoCellAnchor>
    <xdr:from>
      <xdr:col>18</xdr:col>
      <xdr:colOff>685800</xdr:colOff>
      <xdr:row>4</xdr:row>
      <xdr:rowOff>28575</xdr:rowOff>
    </xdr:from>
    <xdr:to>
      <xdr:col>18</xdr:col>
      <xdr:colOff>3000375</xdr:colOff>
      <xdr:row>6</xdr:row>
      <xdr:rowOff>47625</xdr:rowOff>
    </xdr:to>
    <xdr:sp>
      <xdr:nvSpPr>
        <xdr:cNvPr id="3" name="TextBox 11"/>
        <xdr:cNvSpPr txBox="1">
          <a:spLocks noChangeArrowheads="1"/>
        </xdr:cNvSpPr>
      </xdr:nvSpPr>
      <xdr:spPr>
        <a:xfrm>
          <a:off x="9953625" y="28575"/>
          <a:ext cx="2324100" cy="333375"/>
        </a:xfrm>
        <a:prstGeom prst="rect">
          <a:avLst/>
        </a:prstGeom>
        <a:solidFill>
          <a:srgbClr val="FFFFCC"/>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Press the HOME key on your keyboard to show more of the left side of the screen, or use the scroll bars.</a:t>
          </a:r>
        </a:p>
      </xdr:txBody>
    </xdr:sp>
    <xdr:clientData/>
  </xdr:twoCellAnchor>
  <xdr:twoCellAnchor>
    <xdr:from>
      <xdr:col>3</xdr:col>
      <xdr:colOff>419100</xdr:colOff>
      <xdr:row>26</xdr:row>
      <xdr:rowOff>152400</xdr:rowOff>
    </xdr:from>
    <xdr:to>
      <xdr:col>5</xdr:col>
      <xdr:colOff>209550</xdr:colOff>
      <xdr:row>28</xdr:row>
      <xdr:rowOff>152400</xdr:rowOff>
    </xdr:to>
    <xdr:sp>
      <xdr:nvSpPr>
        <xdr:cNvPr id="4" name="Line 15"/>
        <xdr:cNvSpPr>
          <a:spLocks/>
        </xdr:cNvSpPr>
      </xdr:nvSpPr>
      <xdr:spPr>
        <a:xfrm flipV="1">
          <a:off x="485775" y="3124200"/>
          <a:ext cx="847725" cy="342900"/>
        </a:xfrm>
        <a:prstGeom prst="line">
          <a:avLst/>
        </a:prstGeom>
        <a:noFill/>
        <a:ln w="222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wertochoose.org/" TargetMode="External" /><Relationship Id="rId2" Type="http://schemas.openxmlformats.org/officeDocument/2006/relationships/hyperlink" Target="http://www.xlhelp.com/Electric.htm" TargetMode="External" /><Relationship Id="rId3" Type="http://schemas.openxmlformats.org/officeDocument/2006/relationships/hyperlink" Target="http://www.powertochoose.org/" TargetMode="External" /><Relationship Id="rId4" Type="http://schemas.openxmlformats.org/officeDocument/2006/relationships/hyperlink" Target="http://www.xlhelp.com/Electric.htm"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66"/>
  <sheetViews>
    <sheetView showRowColHeaders="0" tabSelected="1" zoomScale="95" zoomScaleNormal="95" workbookViewId="0" topLeftCell="C5">
      <selection activeCell="C5" sqref="C5"/>
    </sheetView>
  </sheetViews>
  <sheetFormatPr defaultColWidth="8.88671875" defaultRowHeight="15"/>
  <cols>
    <col min="1" max="2" width="4.99609375" style="4" hidden="1" customWidth="1"/>
    <col min="3" max="3" width="0.78125" style="4" customWidth="1"/>
    <col min="4" max="4" width="6.4453125" style="4" customWidth="1"/>
    <col min="5" max="5" width="5.88671875" style="3" customWidth="1"/>
    <col min="6" max="6" width="10.88671875" style="4" customWidth="1"/>
    <col min="7" max="7" width="9.21484375" style="5" customWidth="1"/>
    <col min="8" max="11" width="9.6640625" style="4" customWidth="1"/>
    <col min="12" max="12" width="0.671875" style="4" customWidth="1"/>
    <col min="13" max="16" width="6.77734375" style="39" customWidth="1"/>
    <col min="17" max="17" width="0.78125" style="39" customWidth="1"/>
    <col min="18" max="18" width="7.6640625" style="49" customWidth="1"/>
    <col min="19" max="19" width="35.21484375" style="64" customWidth="1"/>
    <col min="20" max="16384" width="8.77734375" style="4" customWidth="1"/>
  </cols>
  <sheetData>
    <row r="1" spans="7:11" ht="15" hidden="1">
      <c r="G1" s="4">
        <f>DAY(G8)</f>
        <v>26</v>
      </c>
      <c r="H1" s="4">
        <f>DAY(H8)</f>
        <v>27</v>
      </c>
      <c r="I1" s="4">
        <f>DAY(I8)</f>
        <v>0</v>
      </c>
      <c r="J1" s="4">
        <f>DAY(J8)</f>
        <v>0</v>
      </c>
      <c r="K1" s="4">
        <f>DAY(K8)</f>
        <v>0</v>
      </c>
    </row>
    <row r="2" spans="7:11" ht="15" hidden="1">
      <c r="G2" s="4">
        <f>MONTH(G8)</f>
        <v>9</v>
      </c>
      <c r="H2" s="4">
        <f>MONTH(H8)</f>
        <v>3</v>
      </c>
      <c r="I2" s="4">
        <f>MONTH(I8)</f>
        <v>1</v>
      </c>
      <c r="J2" s="4">
        <f>MONTH(J8)</f>
        <v>1</v>
      </c>
      <c r="K2" s="4">
        <f>MONTH(K8)</f>
        <v>1</v>
      </c>
    </row>
    <row r="3" spans="7:11" ht="15" hidden="1">
      <c r="G3" s="4">
        <f>YEAR(G8)</f>
        <v>2008</v>
      </c>
      <c r="H3" s="4">
        <f>YEAR(H8)</f>
        <v>2009</v>
      </c>
      <c r="I3" s="4">
        <f>YEAR(I8)</f>
        <v>1900</v>
      </c>
      <c r="J3" s="4">
        <f>YEAR(J8)</f>
        <v>1900</v>
      </c>
      <c r="K3" s="4">
        <f>YEAR(K8)</f>
        <v>1900</v>
      </c>
    </row>
    <row r="4" ht="15" hidden="1"/>
    <row r="5" ht="5.25" customHeight="1">
      <c r="C5" s="117"/>
    </row>
    <row r="6" spans="4:18" ht="19.5" customHeight="1">
      <c r="D6" s="1"/>
      <c r="E6" s="2"/>
      <c r="F6" s="1"/>
      <c r="G6" s="13" t="s">
        <v>15</v>
      </c>
      <c r="H6" s="1"/>
      <c r="I6" s="1"/>
      <c r="J6" s="1"/>
      <c r="K6" s="1"/>
      <c r="R6" s="118" t="s">
        <v>53</v>
      </c>
    </row>
    <row r="7" spans="5:11" ht="10.5" customHeight="1">
      <c r="E7" s="75"/>
      <c r="F7" s="45"/>
      <c r="G7" s="171">
        <f>A23</f>
        <v>39834</v>
      </c>
      <c r="H7" s="171"/>
      <c r="I7" s="171"/>
      <c r="J7" s="45"/>
      <c r="K7" s="45"/>
    </row>
    <row r="8" spans="5:19" ht="15.75">
      <c r="E8" s="71"/>
      <c r="F8" s="72" t="s">
        <v>19</v>
      </c>
      <c r="G8" s="116">
        <v>39717</v>
      </c>
      <c r="H8" s="116">
        <v>39899</v>
      </c>
      <c r="I8" s="116"/>
      <c r="J8" s="116"/>
      <c r="K8" s="116"/>
      <c r="R8" s="149" t="s">
        <v>48</v>
      </c>
      <c r="S8" s="150" t="s">
        <v>45</v>
      </c>
    </row>
    <row r="9" spans="6:11" ht="10.5" customHeight="1">
      <c r="F9" s="12"/>
      <c r="G9" s="70" t="s">
        <v>0</v>
      </c>
      <c r="H9" s="112"/>
      <c r="I9" s="112"/>
      <c r="J9" s="112"/>
      <c r="K9" s="112"/>
    </row>
    <row r="10" spans="5:19" ht="12" customHeight="1">
      <c r="E10" s="6"/>
      <c r="F10" s="7"/>
      <c r="G10" s="128"/>
      <c r="H10" s="178" t="s">
        <v>54</v>
      </c>
      <c r="I10" s="119" t="s">
        <v>55</v>
      </c>
      <c r="J10" s="178" t="s">
        <v>56</v>
      </c>
      <c r="K10" s="119" t="s">
        <v>57</v>
      </c>
      <c r="R10" s="148" t="s">
        <v>58</v>
      </c>
      <c r="S10" s="148" t="s">
        <v>50</v>
      </c>
    </row>
    <row r="11" spans="5:19" s="8" customFormat="1" ht="15">
      <c r="E11" s="21"/>
      <c r="F11" s="120" t="s">
        <v>35</v>
      </c>
      <c r="G11" s="81">
        <v>13.4</v>
      </c>
      <c r="H11" s="81">
        <v>12.2</v>
      </c>
      <c r="I11" s="81">
        <v>11.7</v>
      </c>
      <c r="J11" s="81">
        <v>11.42</v>
      </c>
      <c r="K11" s="81">
        <v>12.3</v>
      </c>
      <c r="M11" s="39"/>
      <c r="N11" s="39"/>
      <c r="O11" s="39"/>
      <c r="P11" s="39"/>
      <c r="Q11" s="39"/>
      <c r="R11" s="66" t="s">
        <v>59</v>
      </c>
      <c r="S11" s="66" t="s">
        <v>44</v>
      </c>
    </row>
    <row r="12" spans="5:19" s="8" customFormat="1" ht="15">
      <c r="E12" s="23"/>
      <c r="F12" s="17" t="s">
        <v>1</v>
      </c>
      <c r="G12" s="151">
        <v>0.03</v>
      </c>
      <c r="H12" s="151">
        <v>0.03</v>
      </c>
      <c r="I12" s="151">
        <v>0.03</v>
      </c>
      <c r="J12" s="151">
        <v>0.03</v>
      </c>
      <c r="K12" s="151">
        <v>0.03</v>
      </c>
      <c r="M12" s="39"/>
      <c r="N12" s="39"/>
      <c r="O12" s="39"/>
      <c r="P12" s="39"/>
      <c r="Q12" s="39"/>
      <c r="R12" s="66" t="s">
        <v>60</v>
      </c>
      <c r="S12" s="66" t="s">
        <v>52</v>
      </c>
    </row>
    <row r="13" spans="4:19" s="8" customFormat="1" ht="13.5" customHeight="1" thickBot="1">
      <c r="D13" s="166" t="s">
        <v>34</v>
      </c>
      <c r="E13" s="85"/>
      <c r="F13" s="86" t="s">
        <v>33</v>
      </c>
      <c r="G13" s="31"/>
      <c r="H13" s="31"/>
      <c r="I13" s="31">
        <v>4.95</v>
      </c>
      <c r="J13" s="31">
        <v>6.58</v>
      </c>
      <c r="K13" s="31"/>
      <c r="M13" s="39"/>
      <c r="N13" s="39"/>
      <c r="O13" s="39"/>
      <c r="P13" s="39"/>
      <c r="Q13" s="39"/>
      <c r="R13" s="66"/>
      <c r="S13" s="66"/>
    </row>
    <row r="14" spans="4:19" s="8" customFormat="1" ht="12.75" customHeight="1">
      <c r="D14" s="167"/>
      <c r="E14" s="87"/>
      <c r="F14" s="88" t="s">
        <v>29</v>
      </c>
      <c r="G14" s="77"/>
      <c r="H14" s="77"/>
      <c r="I14" s="77"/>
      <c r="J14" s="77"/>
      <c r="K14" s="77">
        <v>4.99</v>
      </c>
      <c r="M14" s="39"/>
      <c r="N14" s="39"/>
      <c r="O14" s="39"/>
      <c r="P14" s="39"/>
      <c r="Q14" s="39"/>
      <c r="R14" s="66"/>
      <c r="S14" s="66"/>
    </row>
    <row r="15" spans="4:19" s="8" customFormat="1" ht="12.75" customHeight="1">
      <c r="D15" s="167"/>
      <c r="E15" s="89"/>
      <c r="F15" s="82" t="s">
        <v>30</v>
      </c>
      <c r="G15" s="83">
        <v>1</v>
      </c>
      <c r="H15" s="83"/>
      <c r="I15" s="83"/>
      <c r="J15" s="83"/>
      <c r="K15" s="83"/>
      <c r="M15" s="39"/>
      <c r="N15" s="39"/>
      <c r="O15" s="39"/>
      <c r="P15" s="39"/>
      <c r="Q15" s="39"/>
      <c r="R15" s="66"/>
      <c r="S15" s="66"/>
    </row>
    <row r="16" spans="4:19" s="8" customFormat="1" ht="13.5" customHeight="1" thickBot="1">
      <c r="D16" s="168"/>
      <c r="E16" s="90"/>
      <c r="F16" s="84" t="s">
        <v>24</v>
      </c>
      <c r="G16" s="78">
        <v>700</v>
      </c>
      <c r="H16" s="78"/>
      <c r="I16" s="78"/>
      <c r="J16" s="78"/>
      <c r="K16" s="78">
        <v>500</v>
      </c>
      <c r="M16" s="39"/>
      <c r="N16" s="39"/>
      <c r="O16" s="39"/>
      <c r="P16" s="39"/>
      <c r="Q16" s="39"/>
      <c r="R16" s="66"/>
      <c r="S16" s="66"/>
    </row>
    <row r="17" spans="5:19" s="8" customFormat="1" ht="13.5" customHeight="1">
      <c r="E17" s="23"/>
      <c r="F17" s="18" t="s">
        <v>16</v>
      </c>
      <c r="G17" s="68">
        <v>6</v>
      </c>
      <c r="H17" s="69">
        <v>12</v>
      </c>
      <c r="I17" s="68">
        <v>12</v>
      </c>
      <c r="J17" s="68">
        <v>12</v>
      </c>
      <c r="K17" s="68">
        <v>12</v>
      </c>
      <c r="M17" s="39"/>
      <c r="N17" s="39"/>
      <c r="O17" s="39"/>
      <c r="P17" s="39"/>
      <c r="Q17" s="39"/>
      <c r="R17" s="66"/>
      <c r="S17" s="66"/>
    </row>
    <row r="18" spans="5:19" s="8" customFormat="1" ht="15" hidden="1">
      <c r="E18" s="23"/>
      <c r="F18" s="18"/>
      <c r="G18" s="76">
        <f>G11/100</f>
        <v>0.134</v>
      </c>
      <c r="H18" s="76">
        <f>H11/100</f>
        <v>0.122</v>
      </c>
      <c r="I18" s="76">
        <f>I11/100</f>
        <v>0.11699999999999999</v>
      </c>
      <c r="J18" s="76">
        <f>J11/100</f>
        <v>0.1142</v>
      </c>
      <c r="K18" s="76">
        <f>K11/100</f>
        <v>0.12300000000000001</v>
      </c>
      <c r="M18" s="39"/>
      <c r="N18" s="39"/>
      <c r="O18" s="39"/>
      <c r="P18" s="39"/>
      <c r="Q18" s="39"/>
      <c r="R18" s="66"/>
      <c r="S18" s="66"/>
    </row>
    <row r="19" spans="1:19" s="15" customFormat="1" ht="15" hidden="1">
      <c r="A19" s="14"/>
      <c r="B19" s="14"/>
      <c r="C19" s="14"/>
      <c r="D19" s="14"/>
      <c r="E19" s="25"/>
      <c r="F19" s="19" t="s">
        <v>20</v>
      </c>
      <c r="G19" s="28">
        <f>G17+G2</f>
        <v>15</v>
      </c>
      <c r="H19" s="28">
        <f>H17+H2</f>
        <v>15</v>
      </c>
      <c r="I19" s="28">
        <f>I17+I2</f>
        <v>13</v>
      </c>
      <c r="J19" s="28">
        <f>J17+J2</f>
        <v>13</v>
      </c>
      <c r="K19" s="28">
        <f>K17+K2</f>
        <v>13</v>
      </c>
      <c r="M19" s="40"/>
      <c r="N19" s="40"/>
      <c r="O19" s="40"/>
      <c r="P19" s="40"/>
      <c r="Q19" s="40"/>
      <c r="R19" s="66"/>
      <c r="S19" s="66"/>
    </row>
    <row r="20" spans="5:19" s="15" customFormat="1" ht="15" hidden="1">
      <c r="E20" s="25"/>
      <c r="F20" s="20" t="s">
        <v>17</v>
      </c>
      <c r="G20" s="28">
        <f>IF(G19&gt;12,G19-12,G19)</f>
        <v>3</v>
      </c>
      <c r="H20" s="28">
        <f>IF(H19&gt;12,H19-12,H19)</f>
        <v>3</v>
      </c>
      <c r="I20" s="28">
        <f>IF(I19&gt;12,I19-12,I19)</f>
        <v>1</v>
      </c>
      <c r="J20" s="28">
        <f>IF(J19&gt;12,J19-12,J19)</f>
        <v>1</v>
      </c>
      <c r="K20" s="28">
        <f>IF(K19&gt;12,K19-12,K19)</f>
        <v>1</v>
      </c>
      <c r="M20" s="40"/>
      <c r="N20" s="40"/>
      <c r="O20" s="40"/>
      <c r="P20" s="40"/>
      <c r="Q20" s="40"/>
      <c r="R20" s="66"/>
      <c r="S20" s="66"/>
    </row>
    <row r="21" spans="5:19" s="15" customFormat="1" ht="15" hidden="1">
      <c r="E21" s="25"/>
      <c r="F21" s="20" t="s">
        <v>18</v>
      </c>
      <c r="G21" s="28">
        <f>G3+IF(G$19&gt;12,1,0)</f>
        <v>2009</v>
      </c>
      <c r="H21" s="28">
        <f>H3+IF(H$19&gt;12,1,0)</f>
        <v>2010</v>
      </c>
      <c r="I21" s="28">
        <f>I3+IF(I$19&gt;12,1,0)</f>
        <v>1901</v>
      </c>
      <c r="J21" s="28">
        <f>J3+IF(J$19&gt;12,1,0)</f>
        <v>1901</v>
      </c>
      <c r="K21" s="28">
        <f>K3+IF(K$19&gt;12,1,0)</f>
        <v>1901</v>
      </c>
      <c r="M21" s="40"/>
      <c r="N21" s="40"/>
      <c r="O21" s="40"/>
      <c r="P21" s="40"/>
      <c r="Q21" s="40"/>
      <c r="R21" s="66"/>
      <c r="S21" s="66"/>
    </row>
    <row r="22" spans="1:19" s="16" customFormat="1" ht="15">
      <c r="A22" s="15"/>
      <c r="B22" s="15"/>
      <c r="C22" s="15"/>
      <c r="D22" s="15"/>
      <c r="E22" s="25"/>
      <c r="F22" s="20" t="s">
        <v>25</v>
      </c>
      <c r="G22" s="73">
        <f>IF(G21&gt;2007,DATE(G21,G20,G1),"")</f>
        <v>39898</v>
      </c>
      <c r="H22" s="59">
        <f>IF(H21&gt;2007,DATE(H21,H20,H1),"")</f>
        <v>40264</v>
      </c>
      <c r="I22" s="59">
        <f>IF(I21&gt;2007,DATE(I21,I20,I1),"")</f>
      </c>
      <c r="J22" s="59">
        <f>IF(J21&gt;2007,DATE(J21,J20,J1),"")</f>
      </c>
      <c r="K22" s="59">
        <f>IF(K21&gt;2007,DATE(K21,K20,K1),"")</f>
      </c>
      <c r="M22" s="41"/>
      <c r="N22" s="41"/>
      <c r="O22" s="41"/>
      <c r="P22" s="41"/>
      <c r="Q22" s="41"/>
      <c r="R22" s="66"/>
      <c r="S22" s="66"/>
    </row>
    <row r="23" spans="1:19" s="16" customFormat="1" ht="15">
      <c r="A23" s="24">
        <f ca="1">TODAY()</f>
        <v>39834</v>
      </c>
      <c r="B23" s="24"/>
      <c r="C23" s="24"/>
      <c r="D23" s="15"/>
      <c r="E23" s="26"/>
      <c r="F23" s="27" t="s">
        <v>22</v>
      </c>
      <c r="G23" s="74">
        <f>IF(G21&gt;2007,G22-$A$23,"")</f>
        <v>64</v>
      </c>
      <c r="H23" s="60">
        <f>IF(H21&gt;2007,H22-$A$23,"")</f>
        <v>430</v>
      </c>
      <c r="I23" s="60">
        <f>IF(I21&gt;2007,I22-$A$23,"")</f>
      </c>
      <c r="J23" s="60">
        <f>IF(J21&gt;2007,J22-$A$23,"")</f>
      </c>
      <c r="K23" s="60">
        <f>IF(K21&gt;2007,K22-$A$23,"")</f>
      </c>
      <c r="M23" s="41"/>
      <c r="N23" s="41"/>
      <c r="O23" s="41"/>
      <c r="P23" s="41"/>
      <c r="Q23" s="41"/>
      <c r="R23" s="66"/>
      <c r="S23" s="66"/>
    </row>
    <row r="24" spans="5:19" s="8" customFormat="1" ht="4.5" customHeight="1">
      <c r="E24" s="21"/>
      <c r="F24" s="22"/>
      <c r="G24" s="172" t="s">
        <v>43</v>
      </c>
      <c r="H24" s="173"/>
      <c r="I24" s="173"/>
      <c r="J24" s="173"/>
      <c r="K24" s="174"/>
      <c r="L24" s="114"/>
      <c r="M24" s="56"/>
      <c r="N24" s="56"/>
      <c r="O24" s="56"/>
      <c r="P24" s="57"/>
      <c r="Q24" s="58"/>
      <c r="R24" s="66"/>
      <c r="S24" s="66"/>
    </row>
    <row r="25" spans="1:19" s="8" customFormat="1" ht="15" customHeight="1">
      <c r="A25" s="8">
        <f>MONTH(A23)</f>
        <v>1</v>
      </c>
      <c r="E25" s="23"/>
      <c r="F25" s="91" t="s">
        <v>21</v>
      </c>
      <c r="G25" s="175"/>
      <c r="H25" s="176"/>
      <c r="I25" s="176"/>
      <c r="J25" s="176"/>
      <c r="K25" s="177"/>
      <c r="L25" s="115" t="s">
        <v>27</v>
      </c>
      <c r="M25" s="79"/>
      <c r="N25" s="79"/>
      <c r="O25" s="79"/>
      <c r="P25" s="80"/>
      <c r="Q25" s="58"/>
      <c r="R25" s="66"/>
      <c r="S25" s="66"/>
    </row>
    <row r="26" spans="2:19" ht="15">
      <c r="B26" s="4" t="s">
        <v>32</v>
      </c>
      <c r="D26" s="8"/>
      <c r="E26" s="34" t="s">
        <v>14</v>
      </c>
      <c r="F26" s="33" t="s">
        <v>23</v>
      </c>
      <c r="G26" s="113">
        <f>G10</f>
        <v>0</v>
      </c>
      <c r="H26" s="113" t="str">
        <f>H10</f>
        <v>Offer1</v>
      </c>
      <c r="I26" s="113" t="str">
        <f>I10</f>
        <v>Offer2</v>
      </c>
      <c r="J26" s="113" t="str">
        <f>J10</f>
        <v>Offer3</v>
      </c>
      <c r="K26" s="113" t="str">
        <f>K10</f>
        <v>Offer4</v>
      </c>
      <c r="L26" s="106"/>
      <c r="M26" s="65" t="str">
        <f>H10</f>
        <v>Offer1</v>
      </c>
      <c r="N26" s="65" t="str">
        <f>I10</f>
        <v>Offer2</v>
      </c>
      <c r="O26" s="65" t="str">
        <f>J10</f>
        <v>Offer3</v>
      </c>
      <c r="P26" s="104" t="str">
        <f>K10</f>
        <v>Offer4</v>
      </c>
      <c r="Q26" s="65"/>
      <c r="R26" s="66"/>
      <c r="S26" s="66"/>
    </row>
    <row r="27" spans="1:19" ht="13.5" customHeight="1">
      <c r="A27" s="4">
        <v>1</v>
      </c>
      <c r="B27" s="94">
        <f>MIN(G27:K27)</f>
        <v>49.0074</v>
      </c>
      <c r="D27" s="8"/>
      <c r="E27" s="9" t="s">
        <v>2</v>
      </c>
      <c r="F27" s="95">
        <v>390</v>
      </c>
      <c r="G27" s="42">
        <f aca="true" t="shared" si="0" ref="G27:G38">$F27*(IF($F27&lt;G$16,G$15/100,0)+G$18)*(1+G$12)+G$13+IF($F27&lt;G$16,G$14,0)</f>
        <v>57.844800000000006</v>
      </c>
      <c r="H27" s="99">
        <f aca="true" t="shared" si="1" ref="H27:K38">$F27*(IF($F27&lt;H$16,H$15/100,0)+H$18)*(1+H$12)+H$13+IF($F27&lt;H$16,H$14,0)</f>
        <v>49.0074</v>
      </c>
      <c r="I27" s="44">
        <f t="shared" si="1"/>
        <v>51.9489</v>
      </c>
      <c r="J27" s="43">
        <f t="shared" si="1"/>
        <v>52.454139999999995</v>
      </c>
      <c r="K27" s="99">
        <f t="shared" si="1"/>
        <v>54.39910000000001</v>
      </c>
      <c r="L27" s="105"/>
      <c r="M27" s="50">
        <f aca="true" t="shared" si="2" ref="M27:P31">IF(H27&gt;0,$G27-H27,"")</f>
        <v>8.83740000000001</v>
      </c>
      <c r="N27" s="50">
        <f t="shared" si="2"/>
        <v>5.895900000000005</v>
      </c>
      <c r="O27" s="50">
        <f t="shared" si="2"/>
        <v>5.390660000000011</v>
      </c>
      <c r="P27" s="51">
        <f t="shared" si="2"/>
        <v>3.445699999999995</v>
      </c>
      <c r="Q27" s="52"/>
      <c r="R27" s="66"/>
      <c r="S27" s="66"/>
    </row>
    <row r="28" spans="1:19" ht="13.5" customHeight="1">
      <c r="A28" s="4">
        <v>2</v>
      </c>
      <c r="B28" s="94">
        <f aca="true" t="shared" si="3" ref="B28:B37">MIN(G28:K28)</f>
        <v>41.4678</v>
      </c>
      <c r="D28" s="8"/>
      <c r="E28" s="11" t="s">
        <v>3</v>
      </c>
      <c r="F28" s="96">
        <v>330</v>
      </c>
      <c r="G28" s="29">
        <f t="shared" si="0"/>
        <v>48.945600000000006</v>
      </c>
      <c r="H28" s="100">
        <f t="shared" si="1"/>
        <v>41.4678</v>
      </c>
      <c r="I28" s="32">
        <f t="shared" si="1"/>
        <v>44.718300000000006</v>
      </c>
      <c r="J28" s="35">
        <f t="shared" si="1"/>
        <v>45.39658</v>
      </c>
      <c r="K28" s="100">
        <f t="shared" si="1"/>
        <v>46.797700000000006</v>
      </c>
      <c r="L28" s="106"/>
      <c r="M28" s="52">
        <f t="shared" si="2"/>
        <v>7.477800000000009</v>
      </c>
      <c r="N28" s="52">
        <f t="shared" si="2"/>
        <v>4.2273</v>
      </c>
      <c r="O28" s="52">
        <f t="shared" si="2"/>
        <v>3.549020000000006</v>
      </c>
      <c r="P28" s="53">
        <f t="shared" si="2"/>
        <v>2.1479</v>
      </c>
      <c r="Q28" s="52"/>
      <c r="R28" s="66"/>
      <c r="S28" s="66"/>
    </row>
    <row r="29" spans="1:19" ht="13.5" customHeight="1">
      <c r="A29" s="4">
        <v>3</v>
      </c>
      <c r="B29" s="94">
        <f t="shared" si="3"/>
        <v>42.724399999999996</v>
      </c>
      <c r="D29" s="8"/>
      <c r="E29" s="10" t="s">
        <v>4</v>
      </c>
      <c r="F29" s="97">
        <v>340</v>
      </c>
      <c r="G29" s="46">
        <f t="shared" si="0"/>
        <v>50.42880000000001</v>
      </c>
      <c r="H29" s="101">
        <f t="shared" si="1"/>
        <v>42.724399999999996</v>
      </c>
      <c r="I29" s="48">
        <f t="shared" si="1"/>
        <v>45.92340000000001</v>
      </c>
      <c r="J29" s="47">
        <f t="shared" si="1"/>
        <v>46.57283999999999</v>
      </c>
      <c r="K29" s="101">
        <f t="shared" si="1"/>
        <v>48.06460000000001</v>
      </c>
      <c r="L29" s="107"/>
      <c r="M29" s="54">
        <f t="shared" si="2"/>
        <v>7.704400000000014</v>
      </c>
      <c r="N29" s="54">
        <f t="shared" si="2"/>
        <v>4.505400000000002</v>
      </c>
      <c r="O29" s="54">
        <f t="shared" si="2"/>
        <v>3.8559600000000174</v>
      </c>
      <c r="P29" s="55">
        <f t="shared" si="2"/>
        <v>2.3641999999999967</v>
      </c>
      <c r="Q29" s="52"/>
      <c r="R29" s="66"/>
      <c r="S29" s="66"/>
    </row>
    <row r="30" spans="1:19" ht="13.5" customHeight="1">
      <c r="A30" s="4">
        <v>4</v>
      </c>
      <c r="B30" s="94">
        <f t="shared" si="3"/>
        <v>33.9282</v>
      </c>
      <c r="D30" s="8"/>
      <c r="E30" s="9" t="s">
        <v>5</v>
      </c>
      <c r="F30" s="61">
        <v>270</v>
      </c>
      <c r="G30" s="42">
        <f t="shared" si="0"/>
        <v>40.046400000000006</v>
      </c>
      <c r="H30" s="99">
        <f t="shared" si="1"/>
        <v>33.9282</v>
      </c>
      <c r="I30" s="44">
        <f t="shared" si="1"/>
        <v>37.4877</v>
      </c>
      <c r="J30" s="43">
        <f t="shared" si="1"/>
        <v>38.33902</v>
      </c>
      <c r="K30" s="44">
        <f t="shared" si="1"/>
        <v>39.1963</v>
      </c>
      <c r="L30" s="105"/>
      <c r="M30" s="50">
        <f t="shared" si="2"/>
        <v>6.118200000000009</v>
      </c>
      <c r="N30" s="50">
        <f t="shared" si="2"/>
        <v>2.558700000000009</v>
      </c>
      <c r="O30" s="50">
        <f t="shared" si="2"/>
        <v>1.7073800000000077</v>
      </c>
      <c r="P30" s="51">
        <f t="shared" si="2"/>
        <v>0.8501000000000047</v>
      </c>
      <c r="Q30" s="52"/>
      <c r="R30" s="66"/>
      <c r="S30" s="66"/>
    </row>
    <row r="31" spans="1:19" ht="13.5" customHeight="1">
      <c r="A31" s="4">
        <v>5</v>
      </c>
      <c r="B31" s="94">
        <f t="shared" si="3"/>
        <v>54.0338</v>
      </c>
      <c r="D31" s="8"/>
      <c r="E31" s="11" t="s">
        <v>6</v>
      </c>
      <c r="F31" s="62">
        <v>430</v>
      </c>
      <c r="G31" s="29">
        <f t="shared" si="0"/>
        <v>63.777600000000014</v>
      </c>
      <c r="H31" s="100">
        <f t="shared" si="1"/>
        <v>54.0338</v>
      </c>
      <c r="I31" s="32">
        <f t="shared" si="1"/>
        <v>56.7693</v>
      </c>
      <c r="J31" s="35">
        <f t="shared" si="1"/>
        <v>57.15918</v>
      </c>
      <c r="K31" s="32">
        <f t="shared" si="1"/>
        <v>59.46670000000001</v>
      </c>
      <c r="L31" s="106"/>
      <c r="M31" s="52">
        <f t="shared" si="2"/>
        <v>9.743800000000014</v>
      </c>
      <c r="N31" s="52">
        <f t="shared" si="2"/>
        <v>7.008300000000013</v>
      </c>
      <c r="O31" s="52">
        <f t="shared" si="2"/>
        <v>6.618420000000015</v>
      </c>
      <c r="P31" s="53">
        <f t="shared" si="2"/>
        <v>4.310900000000004</v>
      </c>
      <c r="Q31" s="52"/>
      <c r="R31" s="66"/>
      <c r="S31" s="66"/>
    </row>
    <row r="32" spans="1:19" ht="13.5" customHeight="1">
      <c r="A32" s="4">
        <v>6</v>
      </c>
      <c r="B32" s="94">
        <f t="shared" si="3"/>
        <v>47.7508</v>
      </c>
      <c r="D32" s="8"/>
      <c r="E32" s="10" t="s">
        <v>7</v>
      </c>
      <c r="F32" s="63">
        <v>380</v>
      </c>
      <c r="G32" s="46">
        <f t="shared" si="0"/>
        <v>56.36160000000001</v>
      </c>
      <c r="H32" s="101">
        <f t="shared" si="1"/>
        <v>47.7508</v>
      </c>
      <c r="I32" s="48">
        <f t="shared" si="1"/>
        <v>50.7438</v>
      </c>
      <c r="J32" s="47">
        <f t="shared" si="1"/>
        <v>51.27788</v>
      </c>
      <c r="K32" s="48">
        <f t="shared" si="1"/>
        <v>53.132200000000005</v>
      </c>
      <c r="L32" s="107"/>
      <c r="M32" s="54">
        <f aca="true" t="shared" si="4" ref="M32:M38">IF(H32&gt;0,$G32-H32,"")</f>
        <v>8.610800000000012</v>
      </c>
      <c r="N32" s="54">
        <f aca="true" t="shared" si="5" ref="N32:N38">IF(I32&gt;0,$G32-I32,"")</f>
        <v>5.61780000000001</v>
      </c>
      <c r="O32" s="54">
        <f aca="true" t="shared" si="6" ref="O32:O38">IF(J32&gt;0,$G32-J32,"")</f>
        <v>5.083720000000007</v>
      </c>
      <c r="P32" s="55">
        <f aca="true" t="shared" si="7" ref="P32:P38">IF(K32&gt;0,$G32-K32,"")</f>
        <v>3.2294000000000054</v>
      </c>
      <c r="Q32" s="52"/>
      <c r="R32" s="66"/>
      <c r="S32" s="66"/>
    </row>
    <row r="33" spans="1:19" ht="13.5" customHeight="1">
      <c r="A33" s="4">
        <v>7</v>
      </c>
      <c r="B33" s="94">
        <f t="shared" si="3"/>
        <v>124.206</v>
      </c>
      <c r="D33" s="8"/>
      <c r="E33" s="9" t="s">
        <v>8</v>
      </c>
      <c r="F33" s="61">
        <v>1000</v>
      </c>
      <c r="G33" s="42">
        <f t="shared" si="0"/>
        <v>138.02</v>
      </c>
      <c r="H33" s="99">
        <f t="shared" si="1"/>
        <v>125.66</v>
      </c>
      <c r="I33" s="44">
        <f t="shared" si="1"/>
        <v>125.46000000000001</v>
      </c>
      <c r="J33" s="43">
        <f t="shared" si="1"/>
        <v>124.206</v>
      </c>
      <c r="K33" s="99">
        <f t="shared" si="1"/>
        <v>126.69000000000001</v>
      </c>
      <c r="L33" s="105"/>
      <c r="M33" s="50">
        <f t="shared" si="4"/>
        <v>12.360000000000014</v>
      </c>
      <c r="N33" s="50">
        <f t="shared" si="5"/>
        <v>12.560000000000002</v>
      </c>
      <c r="O33" s="50">
        <f t="shared" si="6"/>
        <v>13.814000000000007</v>
      </c>
      <c r="P33" s="51">
        <f t="shared" si="7"/>
        <v>11.329999999999998</v>
      </c>
      <c r="Q33" s="52"/>
      <c r="R33" s="66"/>
      <c r="S33" s="66"/>
    </row>
    <row r="34" spans="1:19" ht="13.5" customHeight="1">
      <c r="A34" s="4">
        <v>8</v>
      </c>
      <c r="B34" s="94">
        <f t="shared" si="3"/>
        <v>106.5621</v>
      </c>
      <c r="D34" s="8"/>
      <c r="E34" s="11" t="s">
        <v>9</v>
      </c>
      <c r="F34" s="62">
        <v>850</v>
      </c>
      <c r="G34" s="98">
        <f t="shared" si="0"/>
        <v>117.31700000000001</v>
      </c>
      <c r="H34" s="100">
        <f t="shared" si="1"/>
        <v>106.811</v>
      </c>
      <c r="I34" s="32">
        <f t="shared" si="1"/>
        <v>107.3835</v>
      </c>
      <c r="J34" s="35">
        <f t="shared" si="1"/>
        <v>106.5621</v>
      </c>
      <c r="K34" s="100">
        <f t="shared" si="1"/>
        <v>107.68650000000001</v>
      </c>
      <c r="L34" s="106"/>
      <c r="M34" s="52">
        <f t="shared" si="4"/>
        <v>10.506</v>
      </c>
      <c r="N34" s="52">
        <f t="shared" si="5"/>
        <v>9.93350000000001</v>
      </c>
      <c r="O34" s="52">
        <f t="shared" si="6"/>
        <v>10.754900000000006</v>
      </c>
      <c r="P34" s="53">
        <f t="shared" si="7"/>
        <v>9.630499999999998</v>
      </c>
      <c r="Q34" s="52"/>
      <c r="R34" s="66"/>
      <c r="S34" s="66"/>
    </row>
    <row r="35" spans="1:19" ht="13.5" customHeight="1">
      <c r="A35" s="4">
        <v>9</v>
      </c>
      <c r="B35" s="94">
        <f t="shared" si="3"/>
        <v>119.50095999999999</v>
      </c>
      <c r="D35" s="8"/>
      <c r="E35" s="10" t="s">
        <v>10</v>
      </c>
      <c r="F35" s="63">
        <v>960</v>
      </c>
      <c r="G35" s="46">
        <f t="shared" si="0"/>
        <v>132.49920000000003</v>
      </c>
      <c r="H35" s="101">
        <f t="shared" si="1"/>
        <v>120.6336</v>
      </c>
      <c r="I35" s="48">
        <f t="shared" si="1"/>
        <v>120.6396</v>
      </c>
      <c r="J35" s="47">
        <f t="shared" si="1"/>
        <v>119.50095999999999</v>
      </c>
      <c r="K35" s="101">
        <f t="shared" si="1"/>
        <v>121.62240000000001</v>
      </c>
      <c r="L35" s="107"/>
      <c r="M35" s="54">
        <f t="shared" si="4"/>
        <v>11.865600000000029</v>
      </c>
      <c r="N35" s="54">
        <f t="shared" si="5"/>
        <v>11.859600000000029</v>
      </c>
      <c r="O35" s="54">
        <f t="shared" si="6"/>
        <v>12.998240000000038</v>
      </c>
      <c r="P35" s="55">
        <f t="shared" si="7"/>
        <v>10.876800000000017</v>
      </c>
      <c r="Q35" s="52"/>
      <c r="R35" s="66"/>
      <c r="S35" s="66"/>
    </row>
    <row r="36" spans="1:19" ht="13.5" customHeight="1">
      <c r="A36" s="4">
        <v>10</v>
      </c>
      <c r="B36" s="94">
        <f t="shared" si="3"/>
        <v>95.5016</v>
      </c>
      <c r="D36" s="8"/>
      <c r="E36" s="9" t="s">
        <v>11</v>
      </c>
      <c r="F36" s="61">
        <v>760</v>
      </c>
      <c r="G36" s="42">
        <f t="shared" si="0"/>
        <v>104.8952</v>
      </c>
      <c r="H36" s="99">
        <f t="shared" si="1"/>
        <v>95.5016</v>
      </c>
      <c r="I36" s="44">
        <f t="shared" si="1"/>
        <v>96.5376</v>
      </c>
      <c r="J36" s="43">
        <f t="shared" si="1"/>
        <v>95.97576000000001</v>
      </c>
      <c r="K36" s="44">
        <f t="shared" si="1"/>
        <v>96.2844</v>
      </c>
      <c r="L36" s="105"/>
      <c r="M36" s="50">
        <f t="shared" si="4"/>
        <v>9.393600000000006</v>
      </c>
      <c r="N36" s="50">
        <f t="shared" si="5"/>
        <v>8.357600000000005</v>
      </c>
      <c r="O36" s="50">
        <f t="shared" si="6"/>
        <v>8.919439999999994</v>
      </c>
      <c r="P36" s="51">
        <f t="shared" si="7"/>
        <v>8.610799999999998</v>
      </c>
      <c r="Q36" s="52"/>
      <c r="R36" s="66"/>
      <c r="S36" s="66"/>
    </row>
    <row r="37" spans="1:19" ht="13.5" customHeight="1">
      <c r="A37" s="4">
        <v>11</v>
      </c>
      <c r="B37" s="94">
        <f t="shared" si="3"/>
        <v>71.6262</v>
      </c>
      <c r="D37" s="8"/>
      <c r="E37" s="11" t="s">
        <v>12</v>
      </c>
      <c r="F37" s="62">
        <v>570</v>
      </c>
      <c r="G37" s="29">
        <f t="shared" si="0"/>
        <v>84.54240000000001</v>
      </c>
      <c r="H37" s="100">
        <f t="shared" si="1"/>
        <v>71.6262</v>
      </c>
      <c r="I37" s="32">
        <f t="shared" si="1"/>
        <v>73.6407</v>
      </c>
      <c r="J37" s="35">
        <f t="shared" si="1"/>
        <v>73.62682</v>
      </c>
      <c r="K37" s="32">
        <f t="shared" si="1"/>
        <v>72.21330000000002</v>
      </c>
      <c r="L37" s="106"/>
      <c r="M37" s="52">
        <f t="shared" si="4"/>
        <v>12.916200000000018</v>
      </c>
      <c r="N37" s="52">
        <f t="shared" si="5"/>
        <v>10.90170000000002</v>
      </c>
      <c r="O37" s="52">
        <f t="shared" si="6"/>
        <v>10.91558000000002</v>
      </c>
      <c r="P37" s="53">
        <f t="shared" si="7"/>
        <v>12.329099999999997</v>
      </c>
      <c r="Q37" s="52"/>
      <c r="R37" s="66"/>
      <c r="S37" s="66"/>
    </row>
    <row r="38" spans="1:19" ht="13.5" customHeight="1">
      <c r="A38" s="4">
        <v>12</v>
      </c>
      <c r="B38" s="94">
        <f>MIN(G38:K38)</f>
        <v>59.43718</v>
      </c>
      <c r="D38" s="8"/>
      <c r="E38" s="10" t="s">
        <v>13</v>
      </c>
      <c r="F38" s="63">
        <v>473</v>
      </c>
      <c r="G38" s="46">
        <f t="shared" si="0"/>
        <v>70.15536000000002</v>
      </c>
      <c r="H38" s="101">
        <f t="shared" si="1"/>
        <v>59.43718</v>
      </c>
      <c r="I38" s="48">
        <f t="shared" si="1"/>
        <v>61.951229999999995</v>
      </c>
      <c r="J38" s="47">
        <f t="shared" si="1"/>
        <v>62.217098</v>
      </c>
      <c r="K38" s="48">
        <f t="shared" si="1"/>
        <v>64.91437</v>
      </c>
      <c r="L38" s="107"/>
      <c r="M38" s="54">
        <f t="shared" si="4"/>
        <v>10.718180000000018</v>
      </c>
      <c r="N38" s="54">
        <f t="shared" si="5"/>
        <v>8.20413000000002</v>
      </c>
      <c r="O38" s="54">
        <f t="shared" si="6"/>
        <v>7.938262000000016</v>
      </c>
      <c r="P38" s="55">
        <f t="shared" si="7"/>
        <v>5.240990000000011</v>
      </c>
      <c r="Q38" s="52"/>
      <c r="R38" s="67"/>
      <c r="S38" s="67"/>
    </row>
    <row r="39" spans="5:17" ht="2.25" customHeight="1">
      <c r="E39" s="125"/>
      <c r="F39" s="126"/>
      <c r="G39" s="30"/>
      <c r="H39" s="36"/>
      <c r="I39" s="30"/>
      <c r="J39" s="36"/>
      <c r="K39" s="30"/>
      <c r="Q39" s="52"/>
    </row>
    <row r="40" spans="2:17" ht="12" customHeight="1">
      <c r="B40" s="94">
        <f>MIN(G40:K40)</f>
        <v>848.5819800000002</v>
      </c>
      <c r="E40" s="10"/>
      <c r="F40" s="127" t="s">
        <v>26</v>
      </c>
      <c r="G40" s="37">
        <f>SUM(G27:G39)</f>
        <v>964.83396</v>
      </c>
      <c r="H40" s="38">
        <f>SUM(H27:H39)</f>
        <v>848.5819800000002</v>
      </c>
      <c r="I40" s="37">
        <f>SUM(I27:I39)</f>
        <v>873.2040300000001</v>
      </c>
      <c r="J40" s="38">
        <f>SUM(J27:J39)</f>
        <v>873.288378</v>
      </c>
      <c r="K40" s="37">
        <f>SUM(K27:K39)</f>
        <v>890.46757</v>
      </c>
      <c r="Q40" s="52"/>
    </row>
    <row r="41" spans="2:17" ht="15">
      <c r="B41" s="94"/>
      <c r="D41" s="146" t="s">
        <v>36</v>
      </c>
      <c r="E41" s="108"/>
      <c r="F41" s="109"/>
      <c r="G41" s="110" t="s">
        <v>28</v>
      </c>
      <c r="H41" s="111">
        <f>IF(H40&gt;0,$G$40-H40,"")</f>
        <v>116.25197999999989</v>
      </c>
      <c r="I41" s="111">
        <f>IF(I40&gt;0,$G$40-I40,"")</f>
        <v>91.62992999999994</v>
      </c>
      <c r="J41" s="111">
        <f>IF(J40&gt;0,$G$40-J40,"")</f>
        <v>91.54558200000008</v>
      </c>
      <c r="K41" s="111">
        <f>IF(K40&gt;0,$G$40-K40,"")</f>
        <v>74.36639000000002</v>
      </c>
      <c r="M41" s="103" t="s">
        <v>49</v>
      </c>
      <c r="N41" s="102"/>
      <c r="O41" s="102"/>
      <c r="P41" s="102"/>
      <c r="Q41" s="102"/>
    </row>
    <row r="42" spans="4:11" ht="15.75">
      <c r="D42" s="147">
        <f>SUM(F27:F38)</f>
        <v>6753</v>
      </c>
      <c r="E42" s="71"/>
      <c r="F42" s="92" t="s">
        <v>31</v>
      </c>
      <c r="G42" s="93">
        <f>(G40*100)/$D$42</f>
        <v>14.28748645046646</v>
      </c>
      <c r="H42" s="93">
        <f>(H40*100)/$D$42</f>
        <v>12.566000000000003</v>
      </c>
      <c r="I42" s="93">
        <f>(I40*100)/$D$42</f>
        <v>12.930609062638828</v>
      </c>
      <c r="J42" s="93">
        <f>(J40*100)/$D$42</f>
        <v>12.931858107507773</v>
      </c>
      <c r="K42" s="93">
        <f>(K40*100)/$D$42</f>
        <v>13.186251591885087</v>
      </c>
    </row>
    <row r="43" spans="4:11" ht="3" customHeight="1">
      <c r="D43" s="141"/>
      <c r="E43" s="75"/>
      <c r="F43" s="18"/>
      <c r="G43" s="142"/>
      <c r="H43" s="142"/>
      <c r="I43" s="142"/>
      <c r="J43" s="142"/>
      <c r="K43" s="142"/>
    </row>
    <row r="44" spans="5:16" ht="11.25" customHeight="1">
      <c r="E44" s="163" t="s">
        <v>42</v>
      </c>
      <c r="F44" s="164"/>
      <c r="G44" s="164"/>
      <c r="H44" s="164"/>
      <c r="I44" s="164"/>
      <c r="J44" s="164"/>
      <c r="K44" s="165"/>
      <c r="M44" s="170" t="s">
        <v>39</v>
      </c>
      <c r="N44" s="170"/>
      <c r="O44" s="170"/>
      <c r="P44" s="170"/>
    </row>
    <row r="45" spans="5:11" ht="12" customHeight="1">
      <c r="E45" s="160" t="s">
        <v>38</v>
      </c>
      <c r="F45" s="152">
        <v>500</v>
      </c>
      <c r="G45" s="130">
        <f aca="true" t="shared" si="8" ref="G45:K48">100*($F45*(IF($F45&lt;G$16,G$15/100,0)+G$18)*(1+0)+G$13+IF($F45&lt;G$16,G$14,0))/$F45</f>
        <v>14.400000000000004</v>
      </c>
      <c r="H45" s="131">
        <f t="shared" si="8"/>
        <v>12.2</v>
      </c>
      <c r="I45" s="132">
        <f t="shared" si="8"/>
        <v>12.69</v>
      </c>
      <c r="J45" s="131">
        <f t="shared" si="8"/>
        <v>12.736</v>
      </c>
      <c r="K45" s="133">
        <f t="shared" si="8"/>
        <v>12.300000000000002</v>
      </c>
    </row>
    <row r="46" spans="5:13" ht="12" customHeight="1">
      <c r="E46" s="161"/>
      <c r="F46" s="153">
        <v>1000</v>
      </c>
      <c r="G46" s="134">
        <f t="shared" si="8"/>
        <v>13.4</v>
      </c>
      <c r="H46" s="129">
        <f t="shared" si="8"/>
        <v>12.2</v>
      </c>
      <c r="I46" s="135">
        <f t="shared" si="8"/>
        <v>12.195</v>
      </c>
      <c r="J46" s="129">
        <f t="shared" si="8"/>
        <v>12.078</v>
      </c>
      <c r="K46" s="136">
        <f t="shared" si="8"/>
        <v>12.300000000000002</v>
      </c>
      <c r="M46" s="145" t="s">
        <v>46</v>
      </c>
    </row>
    <row r="47" spans="5:22" ht="13.5" customHeight="1">
      <c r="E47" s="162"/>
      <c r="F47" s="154">
        <v>1500</v>
      </c>
      <c r="G47" s="137">
        <f t="shared" si="8"/>
        <v>13.4</v>
      </c>
      <c r="H47" s="138">
        <f t="shared" si="8"/>
        <v>12.2</v>
      </c>
      <c r="I47" s="139">
        <f t="shared" si="8"/>
        <v>12.03</v>
      </c>
      <c r="J47" s="138">
        <f t="shared" si="8"/>
        <v>11.858666666666666</v>
      </c>
      <c r="K47" s="140">
        <f t="shared" si="8"/>
        <v>12.300000000000002</v>
      </c>
      <c r="M47" s="169" t="s">
        <v>47</v>
      </c>
      <c r="N47" s="169"/>
      <c r="O47" s="169"/>
      <c r="P47" s="169"/>
      <c r="S47" s="157" t="s">
        <v>51</v>
      </c>
      <c r="T47" s="155"/>
      <c r="U47" s="155"/>
      <c r="V47" s="155"/>
    </row>
    <row r="48" spans="3:19" ht="12" customHeight="1">
      <c r="C48" s="158" t="s">
        <v>40</v>
      </c>
      <c r="D48" s="158"/>
      <c r="E48" s="159"/>
      <c r="F48" s="143">
        <v>400</v>
      </c>
      <c r="G48" s="121">
        <f t="shared" si="8"/>
        <v>14.400000000000002</v>
      </c>
      <c r="H48" s="122">
        <f t="shared" si="8"/>
        <v>12.2</v>
      </c>
      <c r="I48" s="123">
        <f t="shared" si="8"/>
        <v>12.9375</v>
      </c>
      <c r="J48" s="122">
        <f t="shared" si="8"/>
        <v>13.065</v>
      </c>
      <c r="K48" s="124">
        <f t="shared" si="8"/>
        <v>13.547500000000003</v>
      </c>
      <c r="M48" s="144" t="s">
        <v>37</v>
      </c>
      <c r="S48" s="156" t="s">
        <v>41</v>
      </c>
    </row>
    <row r="50" spans="6:11" ht="15">
      <c r="F50" s="3"/>
      <c r="G50" s="3"/>
      <c r="H50" s="3"/>
      <c r="I50" s="3"/>
      <c r="J50" s="3"/>
      <c r="K50" s="3"/>
    </row>
    <row r="51" spans="6:11" ht="15">
      <c r="F51" s="3"/>
      <c r="G51" s="3"/>
      <c r="H51" s="3"/>
      <c r="I51" s="3"/>
      <c r="J51" s="3"/>
      <c r="K51" s="3"/>
    </row>
    <row r="52" spans="6:11" ht="15">
      <c r="F52" s="3"/>
      <c r="G52" s="3"/>
      <c r="H52" s="3"/>
      <c r="I52" s="3"/>
      <c r="J52" s="3"/>
      <c r="K52" s="3"/>
    </row>
    <row r="53" spans="6:11" ht="15">
      <c r="F53" s="3"/>
      <c r="G53" s="3"/>
      <c r="H53" s="3"/>
      <c r="I53" s="3"/>
      <c r="J53" s="3"/>
      <c r="K53" s="3"/>
    </row>
    <row r="54" spans="6:11" ht="15">
      <c r="F54" s="3"/>
      <c r="G54" s="3"/>
      <c r="H54" s="3"/>
      <c r="I54" s="3"/>
      <c r="J54" s="3"/>
      <c r="K54" s="3"/>
    </row>
    <row r="55" spans="6:11" ht="15">
      <c r="F55" s="3"/>
      <c r="G55" s="3"/>
      <c r="H55" s="3"/>
      <c r="I55" s="3"/>
      <c r="J55" s="3"/>
      <c r="K55" s="3"/>
    </row>
    <row r="56" spans="6:11" ht="15">
      <c r="F56" s="3"/>
      <c r="G56" s="3"/>
      <c r="H56" s="3"/>
      <c r="I56" s="3"/>
      <c r="J56" s="3"/>
      <c r="K56" s="3"/>
    </row>
    <row r="57" spans="6:11" ht="15">
      <c r="F57" s="3"/>
      <c r="G57" s="3"/>
      <c r="H57" s="3"/>
      <c r="I57" s="3"/>
      <c r="J57" s="3"/>
      <c r="K57" s="3"/>
    </row>
    <row r="58" spans="6:11" ht="15">
      <c r="F58" s="3"/>
      <c r="G58" s="3"/>
      <c r="H58" s="3"/>
      <c r="I58" s="3"/>
      <c r="J58" s="3"/>
      <c r="K58" s="3"/>
    </row>
    <row r="59" spans="6:11" ht="15">
      <c r="F59" s="3"/>
      <c r="G59" s="3"/>
      <c r="H59" s="3"/>
      <c r="I59" s="3"/>
      <c r="J59" s="3"/>
      <c r="K59" s="3"/>
    </row>
    <row r="60" spans="6:11" ht="15">
      <c r="F60" s="3"/>
      <c r="G60" s="3"/>
      <c r="H60" s="3"/>
      <c r="I60" s="3"/>
      <c r="J60" s="3"/>
      <c r="K60" s="3"/>
    </row>
    <row r="61" spans="6:11" ht="15">
      <c r="F61" s="3"/>
      <c r="G61" s="3"/>
      <c r="H61" s="3"/>
      <c r="I61" s="3"/>
      <c r="J61" s="3"/>
      <c r="K61" s="3"/>
    </row>
    <row r="62" spans="6:11" ht="15">
      <c r="F62" s="3"/>
      <c r="G62" s="3"/>
      <c r="H62" s="3"/>
      <c r="I62" s="3"/>
      <c r="J62" s="3"/>
      <c r="K62" s="3"/>
    </row>
    <row r="63" spans="6:11" ht="15">
      <c r="F63" s="3"/>
      <c r="G63" s="3"/>
      <c r="H63" s="3"/>
      <c r="I63" s="3"/>
      <c r="J63" s="3"/>
      <c r="K63" s="3"/>
    </row>
    <row r="64" spans="6:11" ht="15">
      <c r="F64" s="3"/>
      <c r="G64" s="3"/>
      <c r="H64" s="3"/>
      <c r="I64" s="3"/>
      <c r="J64" s="3"/>
      <c r="K64" s="3"/>
    </row>
    <row r="65" spans="6:11" ht="15">
      <c r="F65" s="3"/>
      <c r="G65" s="3"/>
      <c r="H65" s="3"/>
      <c r="I65" s="3"/>
      <c r="J65" s="3"/>
      <c r="K65" s="3"/>
    </row>
    <row r="66" spans="6:11" ht="15">
      <c r="F66" s="3"/>
      <c r="G66" s="3"/>
      <c r="H66" s="3"/>
      <c r="I66" s="3"/>
      <c r="J66" s="3"/>
      <c r="K66" s="3"/>
    </row>
  </sheetData>
  <sheetProtection password="CA39" sheet="1" objects="1" scenarios="1" selectLockedCells="1"/>
  <mergeCells count="8">
    <mergeCell ref="M47:P47"/>
    <mergeCell ref="M44:P44"/>
    <mergeCell ref="G7:I7"/>
    <mergeCell ref="G24:K25"/>
    <mergeCell ref="C48:E48"/>
    <mergeCell ref="E45:E47"/>
    <mergeCell ref="E44:K44"/>
    <mergeCell ref="D13:D16"/>
  </mergeCells>
  <conditionalFormatting sqref="E27:E38">
    <cfRule type="expression" priority="1" dxfId="0" stopIfTrue="1">
      <formula>$A27=$A$25</formula>
    </cfRule>
  </conditionalFormatting>
  <conditionalFormatting sqref="L38">
    <cfRule type="expression" priority="2" dxfId="0" stopIfTrue="1">
      <formula>$A38=$A$25</formula>
    </cfRule>
  </conditionalFormatting>
  <conditionalFormatting sqref="G27:G33 G35:G38">
    <cfRule type="cellIs" priority="3" dxfId="1" operator="equal" stopIfTrue="1">
      <formula>$B27</formula>
    </cfRule>
  </conditionalFormatting>
  <conditionalFormatting sqref="G34 H27:K38">
    <cfRule type="cellIs" priority="4" dxfId="1" operator="equal" stopIfTrue="1">
      <formula>$B27</formula>
    </cfRule>
    <cfRule type="expression" priority="5" dxfId="0" stopIfTrue="1">
      <formula>$A27=$A$25</formula>
    </cfRule>
  </conditionalFormatting>
  <conditionalFormatting sqref="M27:P38">
    <cfRule type="expression" priority="6" dxfId="1" stopIfTrue="1">
      <formula>H27=$B27</formula>
    </cfRule>
    <cfRule type="expression" priority="7" dxfId="0" stopIfTrue="1">
      <formula>$A27=$A$25</formula>
    </cfRule>
  </conditionalFormatting>
  <conditionalFormatting sqref="H41:K43 G9:K9 G26:K26">
    <cfRule type="expression" priority="8" dxfId="1" stopIfTrue="1">
      <formula>G$40=$B$40</formula>
    </cfRule>
  </conditionalFormatting>
  <conditionalFormatting sqref="Q39:Q40">
    <cfRule type="expression" priority="9" dxfId="0" stopIfTrue="1">
      <formula>$A39=$G$2</formula>
    </cfRule>
  </conditionalFormatting>
  <conditionalFormatting sqref="G48:K48">
    <cfRule type="cellIs" priority="10" dxfId="1" operator="equal" stopIfTrue="1">
      <formula>$B45</formula>
    </cfRule>
  </conditionalFormatting>
  <conditionalFormatting sqref="G45:K47">
    <cfRule type="cellIs" priority="11" dxfId="1" operator="equal" stopIfTrue="1">
      <formula>$B46</formula>
    </cfRule>
  </conditionalFormatting>
  <conditionalFormatting sqref="E45">
    <cfRule type="expression" priority="12" dxfId="0" stopIfTrue="1">
      <formula>$A46=$A$25</formula>
    </cfRule>
  </conditionalFormatting>
  <conditionalFormatting sqref="G40:K40">
    <cfRule type="cellIs" priority="13" dxfId="1" operator="equal" stopIfTrue="1">
      <formula>$B$40</formula>
    </cfRule>
  </conditionalFormatting>
  <conditionalFormatting sqref="G42:G43">
    <cfRule type="expression" priority="14" dxfId="1" stopIfTrue="1">
      <formula>$G$40=$B$40</formula>
    </cfRule>
  </conditionalFormatting>
  <conditionalFormatting sqref="G23:K23">
    <cfRule type="cellIs" priority="15" dxfId="2" operator="between" stopIfTrue="1">
      <formula>1</formula>
      <formula>35</formula>
    </cfRule>
  </conditionalFormatting>
  <dataValidations count="1">
    <dataValidation type="date" operator="greaterThan" allowBlank="1" showInputMessage="1" showErrorMessage="1" errorTitle="Date Entry Error" error="Please enter a date in to the cell with the following format:&#10;&#10;Month/Day/Year&#10;&#10;It is not necessary to enter the year for a current year date." sqref="G8:K8">
      <formula1>39083</formula1>
    </dataValidation>
  </dataValidations>
  <hyperlinks>
    <hyperlink ref="F11" r:id="rId1" display="Rate per 1000 KWh"/>
    <hyperlink ref="M47" r:id="rId2" display="www.XLHELP.com/Electric.htm"/>
    <hyperlink ref="M44" r:id="rId3" display="http://www.powertochoose.org/"/>
    <hyperlink ref="S47" r:id="rId4" display="www.XLHELP.com/Electric.htm"/>
  </hyperlinks>
  <printOptions horizontalCentered="1" verticalCentered="1"/>
  <pageMargins left="0.25" right="0.25" top="0" bottom="0" header="0" footer="0"/>
  <pageSetup fitToHeight="1" fitToWidth="1" orientation="landscape"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Electric Rate Comparison</dc:title>
  <dc:subject/>
  <dc:creator>Mike@XLhelp.com</dc:creator>
  <cp:keywords/>
  <dc:description/>
  <cp:lastModifiedBy>Mike@XLhelp.com</cp:lastModifiedBy>
  <cp:lastPrinted>2009-01-09T22:17:44Z</cp:lastPrinted>
  <dcterms:created xsi:type="dcterms:W3CDTF">2008-08-09T14:36:27Z</dcterms:created>
  <dcterms:modified xsi:type="dcterms:W3CDTF">2009-01-21T23:51:25Z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